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90" windowWidth="23250" windowHeight="13170"/>
  </bookViews>
  <sheets>
    <sheet name="додаток 3" sheetId="2" r:id="rId1"/>
    <sheet name="додаток 6" sheetId="5" r:id="rId2"/>
    <sheet name="додаток 7" sheetId="6" r:id="rId3"/>
  </sheets>
  <definedNames>
    <definedName name="_xlnm.Print_Area" localSheetId="1">'додаток 6'!$A$1:$K$60</definedName>
  </definedNames>
  <calcPr calcId="125725"/>
</workbook>
</file>

<file path=xl/calcChain.xml><?xml version="1.0" encoding="utf-8"?>
<calcChain xmlns="http://schemas.openxmlformats.org/spreadsheetml/2006/main">
  <c r="P109" i="2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I52" i="5" l="1"/>
  <c r="J102" i="6" l="1"/>
  <c r="I102"/>
  <c r="H102"/>
  <c r="G102" s="1"/>
  <c r="G101"/>
  <c r="H100"/>
  <c r="G100"/>
  <c r="H99"/>
  <c r="G99"/>
  <c r="J98"/>
  <c r="G98"/>
  <c r="J97"/>
  <c r="G97"/>
  <c r="G96"/>
  <c r="J95"/>
  <c r="I95"/>
  <c r="G95"/>
  <c r="H94"/>
  <c r="G94"/>
  <c r="G93"/>
  <c r="H92"/>
  <c r="G92" s="1"/>
  <c r="J91"/>
  <c r="I91"/>
  <c r="H91"/>
  <c r="J90"/>
  <c r="I90"/>
  <c r="H90"/>
  <c r="G89"/>
  <c r="J88"/>
  <c r="I88"/>
  <c r="H88"/>
  <c r="G88"/>
  <c r="J87"/>
  <c r="I87"/>
  <c r="H87"/>
  <c r="G87"/>
  <c r="G86"/>
  <c r="G85"/>
  <c r="G84"/>
  <c r="J83"/>
  <c r="G83"/>
  <c r="G82"/>
  <c r="G81"/>
  <c r="G80"/>
  <c r="J79"/>
  <c r="G79"/>
  <c r="J78"/>
  <c r="G78"/>
  <c r="G77"/>
  <c r="J76"/>
  <c r="J71" s="1"/>
  <c r="J70" s="1"/>
  <c r="H76"/>
  <c r="G76"/>
  <c r="G75"/>
  <c r="G74"/>
  <c r="H73"/>
  <c r="G73"/>
  <c r="J72"/>
  <c r="G72"/>
  <c r="I71"/>
  <c r="G71" s="1"/>
  <c r="H71"/>
  <c r="I70"/>
  <c r="G70" s="1"/>
  <c r="H70"/>
  <c r="G69"/>
  <c r="J68"/>
  <c r="I68"/>
  <c r="H68"/>
  <c r="G68"/>
  <c r="J67"/>
  <c r="I67"/>
  <c r="H67"/>
  <c r="G67"/>
  <c r="G66"/>
  <c r="G65"/>
  <c r="G64"/>
  <c r="G63"/>
  <c r="G62"/>
  <c r="G61"/>
  <c r="G60"/>
  <c r="J59"/>
  <c r="I59"/>
  <c r="G59" s="1"/>
  <c r="H59"/>
  <c r="J58"/>
  <c r="I58"/>
  <c r="G58" s="1"/>
  <c r="H58"/>
  <c r="J57"/>
  <c r="G57"/>
  <c r="J56"/>
  <c r="G56"/>
  <c r="H55"/>
  <c r="G55"/>
  <c r="G54"/>
  <c r="J53"/>
  <c r="G53"/>
  <c r="G52"/>
  <c r="J51"/>
  <c r="G51"/>
  <c r="G50"/>
  <c r="J49"/>
  <c r="G49"/>
  <c r="G48"/>
  <c r="J47"/>
  <c r="G47"/>
  <c r="G46"/>
  <c r="G45"/>
  <c r="G44"/>
  <c r="G43"/>
  <c r="G42"/>
  <c r="G41"/>
  <c r="J40"/>
  <c r="G40"/>
  <c r="G39"/>
  <c r="G38"/>
  <c r="G37"/>
  <c r="G36"/>
  <c r="G35"/>
  <c r="J34"/>
  <c r="G34"/>
  <c r="G33"/>
  <c r="G32"/>
  <c r="G31"/>
  <c r="G30"/>
  <c r="G29"/>
  <c r="G28"/>
  <c r="G27"/>
  <c r="I26"/>
  <c r="J26" s="1"/>
  <c r="J24" s="1"/>
  <c r="J23" s="1"/>
  <c r="J25"/>
  <c r="G25"/>
  <c r="H24"/>
  <c r="H23" s="1"/>
  <c r="G22"/>
  <c r="G21"/>
  <c r="J20"/>
  <c r="G20"/>
  <c r="G19"/>
  <c r="J18"/>
  <c r="G18"/>
  <c r="G17"/>
  <c r="G16"/>
  <c r="G15"/>
  <c r="J14"/>
  <c r="J13" s="1"/>
  <c r="I14"/>
  <c r="H14"/>
  <c r="G14" s="1"/>
  <c r="G13" s="1"/>
  <c r="I13"/>
  <c r="G23" l="1"/>
  <c r="G103" s="1"/>
  <c r="G91"/>
  <c r="G90" s="1"/>
  <c r="J103"/>
  <c r="H13"/>
  <c r="H103" s="1"/>
  <c r="I24"/>
  <c r="I23" s="1"/>
  <c r="G26"/>
  <c r="G24"/>
  <c r="I103"/>
  <c r="I57" i="5" l="1"/>
  <c r="I55"/>
  <c r="I54"/>
  <c r="G54"/>
  <c r="I53"/>
  <c r="G53"/>
  <c r="I48"/>
  <c r="G52"/>
  <c r="I50"/>
  <c r="H49"/>
  <c r="H48"/>
  <c r="G48"/>
  <c r="G49" s="1"/>
  <c r="I47"/>
  <c r="J46"/>
  <c r="J45" s="1"/>
  <c r="I46"/>
  <c r="H46"/>
  <c r="G46"/>
  <c r="I45"/>
  <c r="H45"/>
  <c r="G45"/>
  <c r="I44"/>
  <c r="G44"/>
  <c r="I43"/>
  <c r="I41" s="1"/>
  <c r="I42" s="1"/>
  <c r="G43"/>
  <c r="G42"/>
  <c r="H41"/>
  <c r="H42" s="1"/>
  <c r="G41"/>
  <c r="I40"/>
  <c r="G40"/>
  <c r="I38"/>
  <c r="G38"/>
  <c r="I34"/>
  <c r="G32"/>
  <c r="I32" s="1"/>
  <c r="I31"/>
  <c r="G31"/>
  <c r="G30"/>
  <c r="I30" s="1"/>
  <c r="G26"/>
  <c r="I26" s="1"/>
  <c r="G24"/>
  <c r="I24" s="1"/>
  <c r="I23"/>
  <c r="G23"/>
  <c r="G22"/>
  <c r="I22" s="1"/>
  <c r="H21"/>
  <c r="H20"/>
  <c r="G20"/>
  <c r="G59" s="1"/>
  <c r="G19"/>
  <c r="I19" s="1"/>
  <c r="I11" s="1"/>
  <c r="I12" s="1"/>
  <c r="I15"/>
  <c r="G15"/>
  <c r="I14"/>
  <c r="G14"/>
  <c r="I13"/>
  <c r="G13"/>
  <c r="G11" s="1"/>
  <c r="G12" s="1"/>
  <c r="H12"/>
  <c r="H11"/>
  <c r="I49" l="1"/>
  <c r="I59"/>
  <c r="I20"/>
  <c r="G21"/>
  <c r="I21" l="1"/>
</calcChain>
</file>

<file path=xl/sharedStrings.xml><?xml version="1.0" encoding="utf-8"?>
<sst xmlns="http://schemas.openxmlformats.org/spreadsheetml/2006/main" count="1110" uniqueCount="401">
  <si>
    <t>0453600000</t>
  </si>
  <si>
    <t>(код бюджету)</t>
  </si>
  <si>
    <t>Усього</t>
  </si>
  <si>
    <t>Інші субвенції з місцевого бюджету</t>
  </si>
  <si>
    <t>X</t>
  </si>
  <si>
    <t>3719770</t>
  </si>
  <si>
    <t>9770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</si>
  <si>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</si>
  <si>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</si>
  <si>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3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</si>
  <si>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</si>
  <si>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</si>
  <si>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</si>
  <si>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</si>
  <si>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</si>
  <si>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</si>
  <si>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</si>
  <si>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</si>
  <si>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</si>
  <si>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</si>
  <si>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</si>
  <si>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</si>
  <si>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</si>
  <si>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</si>
  <si>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</si>
  <si>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</si>
  <si>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</si>
  <si>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</si>
  <si>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</si>
  <si>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</si>
  <si>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</si>
  <si>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</si>
  <si>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</si>
  <si>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</si>
  <si>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</si>
  <si>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</si>
  <si>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</si>
  <si>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</si>
  <si>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</si>
  <si>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</si>
  <si>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</si>
  <si>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</si>
  <si>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</si>
  <si>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</si>
  <si>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</si>
  <si>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</si>
  <si>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</si>
  <si>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</si>
  <si>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</si>
  <si>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</si>
  <si>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</si>
  <si>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</si>
  <si>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</si>
  <si>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</si>
  <si>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</si>
  <si>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</si>
  <si>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</si>
  <si>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</si>
  <si>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</si>
  <si>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</si>
  <si>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</si>
  <si>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</si>
  <si>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</si>
  <si>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</si>
  <si>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</si>
  <si>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</si>
  <si>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</si>
  <si>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</si>
  <si>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</si>
  <si>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</si>
  <si>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</si>
  <si>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</si>
  <si>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</si>
  <si>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</si>
  <si>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</si>
  <si>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</si>
  <si>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</si>
  <si>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</si>
  <si>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</si>
  <si>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</si>
  <si>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</si>
  <si>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</si>
  <si>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</si>
  <si>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</si>
  <si>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</si>
  <si>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</si>
  <si>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</si>
  <si>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</si>
  <si>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</si>
  <si>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</si>
  <si>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</si>
  <si>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</si>
  <si>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</si>
  <si>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</si>
  <si>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</si>
  <si>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</si>
  <si>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</si>
  <si>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</si>
  <si>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</si>
  <si>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</si>
  <si>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</si>
  <si>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</si>
  <si>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</si>
  <si>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</si>
  <si>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</si>
  <si>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</si>
  <si>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</si>
  <si>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</si>
  <si>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</si>
  <si>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</si>
  <si>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</si>
  <si>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</si>
  <si>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</si>
  <si>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</si>
  <si>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</si>
  <si>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</si>
  <si>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</si>
  <si>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</si>
  <si>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</si>
  <si>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</si>
  <si>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</si>
  <si>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</si>
  <si>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</si>
  <si>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</si>
  <si>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</si>
  <si>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</si>
  <si>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</si>
  <si>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</si>
  <si>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</si>
  <si>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</si>
  <si>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</si>
  <si>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</si>
  <si>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</si>
  <si>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</si>
  <si>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</si>
  <si>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</si>
  <si>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</si>
  <si>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</si>
  <si>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</si>
  <si>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</si>
  <si>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</si>
  <si>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</si>
  <si>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</si>
  <si>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</si>
  <si>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</si>
  <si>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</si>
  <si>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</si>
  <si>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</si>
  <si>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</si>
  <si>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</si>
  <si>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</si>
  <si>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</si>
  <si>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</si>
  <si>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</si>
  <si>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</si>
  <si>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</si>
  <si>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</si>
  <si>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</si>
  <si>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</si>
  <si>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</si>
  <si>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</si>
  <si>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</si>
  <si>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</si>
  <si>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</si>
  <si>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</si>
  <si>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</si>
  <si>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</si>
  <si>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</si>
  <si>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</si>
  <si>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</si>
  <si>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</si>
  <si>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</si>
  <si>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</si>
  <si>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</si>
  <si>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</si>
  <si>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</si>
  <si>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</si>
  <si>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</si>
  <si>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</si>
  <si>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</si>
  <si>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</si>
  <si>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</si>
  <si>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</si>
  <si>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</si>
  <si>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</si>
  <si>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</si>
  <si>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</si>
  <si>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</si>
  <si>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</si>
  <si>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</si>
  <si>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</si>
  <si>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</si>
  <si>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</si>
  <si>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</si>
  <si>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</si>
  <si>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</si>
  <si>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</si>
  <si>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</si>
  <si>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</si>
  <si>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</si>
  <si>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</si>
  <si>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</si>
  <si>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</si>
  <si>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</si>
  <si>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</si>
  <si>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</si>
  <si>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</si>
  <si>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</si>
  <si>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</si>
  <si>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</si>
  <si>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</si>
  <si>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</si>
  <si>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</si>
  <si>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</si>
  <si>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</si>
  <si>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</si>
  <si>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</si>
  <si>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</si>
  <si>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</si>
  <si>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1211300</t>
  </si>
  <si>
    <t>1300</t>
  </si>
  <si>
    <t>Будівництво освітніх установ та закладів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</si>
  <si>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</si>
  <si>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</si>
  <si>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</si>
  <si>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</si>
  <si>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</si>
  <si>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</si>
  <si>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</si>
  <si>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</si>
  <si>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</si>
  <si>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</si>
  <si>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</si>
  <si>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</si>
  <si>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</si>
  <si>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</si>
  <si>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</si>
  <si>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</si>
  <si>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</si>
  <si>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</si>
  <si>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</si>
  <si>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</si>
  <si>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</si>
  <si>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</si>
  <si>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</si>
  <si>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1217130</t>
  </si>
  <si>
    <t>1217413</t>
  </si>
  <si>
    <t>7413</t>
  </si>
  <si>
    <t>0451</t>
  </si>
  <si>
    <t>Інші заходи у сфері автотранспорту</t>
  </si>
  <si>
    <t>1217640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</si>
  <si>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</si>
  <si>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</si>
  <si>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</si>
  <si>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</si>
  <si>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</si>
  <si>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</si>
  <si>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</si>
  <si>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</si>
  <si>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</si>
  <si>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</si>
  <si>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</si>
  <si>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</si>
  <si>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</si>
  <si>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</si>
  <si>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</si>
  <si>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</si>
  <si>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</si>
  <si>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</si>
  <si>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</si>
  <si>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</si>
  <si>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</si>
  <si>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</si>
  <si>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</si>
  <si>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</si>
  <si>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</si>
  <si>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</si>
  <si>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</si>
  <si>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9800</t>
  </si>
  <si>
    <t>УСЬОГО</t>
  </si>
  <si>
    <t>Додаток 6</t>
  </si>
  <si>
    <t>ОБСЯГИ</t>
  </si>
  <si>
    <t>капітальних вкладень міського бюджету у розрізі інвестиційних проектів у 2025 році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</si>
  <si>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</si>
  <si>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</si>
  <si>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</si>
  <si>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</si>
  <si>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</si>
  <si>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</si>
  <si>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для придбання основних засобів</t>
  </si>
  <si>
    <t>2025 рік</t>
  </si>
  <si>
    <t>будівництво місцевої автоматизованої системи централізованого оповіщення на території Верхньодніпровської міської територіальної громади</t>
  </si>
  <si>
    <t>Співфінансування проєкту "Реконструкція системи електропостачання будівлі хірургічного корпусу літера Л з влаштуванням гібрідної дахової сонячної електростанції"</t>
  </si>
  <si>
    <t>Співфінансування проєкту "Реконструкція системи електропостачання будівлі терапевтичного корпусу літера "К" КП "Верхньодніпровська центральна міська лікарня"</t>
  </si>
  <si>
    <t>ПКД «Реконструкція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область»</t>
  </si>
  <si>
    <t>ПКД «Реконструкція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область»</t>
  </si>
  <si>
    <t>ПКД «Реконструкція системи електропостачання будівлі (літера А-2) ЗАКЛАДУ ДОШКІЛЬНОЇ ОСВІТИ «ВЕСЕЛКА» ВЕРХНЬОДНІПРОВСЬКОЇ МІСЬКОЇ РАДИ з влаштуванням дахової сонячної електростанції за адресою: вулиця Святкова, 9А, селище Новомиколаївка, Кам’янський район, Дніпропетровська область»</t>
  </si>
  <si>
    <t>ПКД «Нове будівництво споруди подвійного призначення з захисними властивостями протирадіаційного укриття на території закладу дошкільної освіти №3 «Дзвіночок» Верхньодніпровської міської ради за адресою: вулиця Владики Сапеляка, 4, місто Верхньодніпровськ, Кам’янський район, Дніпропетровська область»</t>
  </si>
  <si>
    <t>ПКД "Реконструкція водопровідної мережі північної частини с. Пушкарівка Кам'янсьокого району  Дніпропетровської області"</t>
  </si>
  <si>
    <t>ПКД "Реконструкція водопровідної мережі по вулицям Дніпровська та Миру в с.Діденкове Кам’янського району Дніпропетровської області"</t>
  </si>
  <si>
    <t>«Реконструкція системи електропостачання будівлі (літера А-2) ЗАКЛАДУ ДОШКІЛЬНОЇ ОСВІТИ "ВЕСЕЛКА" ВЕРХНЬОДНІПРОВСЬКОЇ МІСЬКОЇ РАДИ з влаштуванням дахової сонячної електростанції за адресою: вулиця Святкова, 9А, селище Новомиколаївка, Кам'янський район, Дніпропетровська область»</t>
  </si>
  <si>
    <t xml:space="preserve">  Верхньодніпровський міський голова                                                                                            Геннадій ЛЕБІДЬ                  </t>
  </si>
  <si>
    <t>Додаток 7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</si>
  <si>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</si>
  <si>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</si>
  <si>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</si>
  <si>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</si>
  <si>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</si>
  <si>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</si>
  <si>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</si>
  <si>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</si>
  <si>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</si>
  <si>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</si>
  <si>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</si>
  <si>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</si>
  <si>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</si>
  <si>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</si>
  <si>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</si>
  <si>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</si>
  <si>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</si>
  <si>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</si>
  <si>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</si>
  <si>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</si>
  <si>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</si>
  <si>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</si>
  <si>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</si>
  <si>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</si>
  <si>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</si>
  <si>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</si>
  <si>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</si>
  <si>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</si>
  <si>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</si>
  <si>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</si>
  <si>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</si>
  <si>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</si>
  <si>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</si>
  <si>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</si>
  <si>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</si>
  <si>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</si>
  <si>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</si>
  <si>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</si>
  <si>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</si>
  <si>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</si>
  <si>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</si>
  <si>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</si>
  <si>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</si>
  <si>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</si>
  <si>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</si>
  <si>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</si>
  <si>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</si>
  <si>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</si>
  <si>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</si>
  <si>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</si>
  <si>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</si>
  <si>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</si>
  <si>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</si>
  <si>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</si>
  <si>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</si>
  <si>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</si>
  <si>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</si>
  <si>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</si>
  <si>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</si>
  <si>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</si>
  <si>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</si>
  <si>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</si>
  <si>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</si>
  <si>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</si>
  <si>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</si>
  <si>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</si>
  <si>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</si>
  <si>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</si>
  <si>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</si>
  <si>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</si>
  <si>
    <t>0611300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</si>
  <si>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</si>
  <si>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</si>
  <si>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</si>
  <si>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Питна вода Верхньодніпровської міської територіальної громади на 2025-2027 роки</t>
  </si>
  <si>
    <t xml:space="preserve">Рішення Верхньодніпровської міської ради № 2064-42/ІХ від 27.02.2025 </t>
  </si>
  <si>
    <t>Про затвердження Програми щодо забезпечення місцевої пожежної охорони на території Верхньодніпровської міськокої територіальної громади на 2024-2027 роки та Плану заходів для іі реалізації</t>
  </si>
  <si>
    <t>Рішення Верхньодніпровської міської ради №1811 -36/ІХ від 22.08.2024 (зі змінами)</t>
  </si>
  <si>
    <t xml:space="preserve"> Програма надання субвенції з бюджету Верхньодніпровської міської територіальної громади районному бюджету Кам’янського району для забезпечення створення фінансової бази для підтримки діяльності виконавчого апарату 
Кам’янської районної ради у 2025 році
</t>
  </si>
  <si>
    <t xml:space="preserve">Рішення Верхньодніпровськоїх міської  ради №2408-46/ІХ від 16.10.2025 </t>
  </si>
  <si>
    <t>ПКД "Реконструкція системи електропостачання будівлі харчоблоку літера "С1"КП "Верхньодніпровська ЦМЛ" ВМР" з влаштуванням гібридної дахової сонячної електростанції"</t>
  </si>
  <si>
    <t>Розробка проектно-кошторисної документації з проходженням експертизи по об'єкту: "Нове будівництво споруди подвійного призначення із захисними властивостями ПРУ, на території ВЕРХНЬОДНІПРОВСЬКОГО ЛІЦЕЮ №1 ВЕРХНЬОДНІПРОВСЬКОЇ МІСЬКОЇ РАДИ</t>
  </si>
  <si>
    <t>Розробка проектно-кошторисної документації з проходженням експертизи по об'єкту: "Нове будівництво споруди подвійного призначення із захисними властивостями ПРУ, на території ВЕРХНЬОДНІПРОВСЬКОГО ЛІЦЕЮ №5 ВЕРХНЬОДНІПРОВСЬКОЇ МІСЬКОЇ РАДИ</t>
  </si>
  <si>
    <t>ПКД «Нове будівництво пункту очищення і роздачі питної води та обладнання розвідувальної свердловини за адресою: Дніпропетровська область, Кам'янський район, село Заріччя, вулиця Кленова, 6»</t>
  </si>
  <si>
    <t>0813241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</si>
  <si>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</si>
  <si>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</si>
  <si>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Верхньодніпровський міський голова</t>
  </si>
  <si>
    <t>Геннадій ЛЕБІДЬ</t>
  </si>
  <si>
    <t>'Рішення Верхньодніпровської міської ради №940-21/ІХ від 24.11.2022 (зі змінами)</t>
  </si>
  <si>
    <t>1217330</t>
  </si>
  <si>
    <t>7330</t>
  </si>
  <si>
    <t>0443</t>
  </si>
  <si>
    <t>Будівництво інших об`єктів комунальної власності</t>
  </si>
  <si>
    <t xml:space="preserve">Виготовлення проектно-кошторисної документації «Нове будівництво центру безпеки громадян, за адресою: Дніпропетровська область, Кам’янський район, с. Ганнівка, вул. Степова»» </t>
  </si>
  <si>
    <t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12.12.2025 р. №</t>
  </si>
  <si>
    <t xml:space="preserve"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12.12.2025 р. № 
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</si>
  <si>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12.12.2025 р. № 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</si>
</sst>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.00_ ;\-#,##0.00\ 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0" fillId="0" borderId="3" xfId="0" applyBorder="1" applyAlignment="1">
      <alignment horizontal="center" vertical="center"/>
    </xf>
    <xf numFmtId="4" fontId="0" fillId="0" borderId="0" xfId="0" applyNumberFormat="1"/>
    <xf numFmtId="164" fontId="1" fillId="2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4" fontId="0" fillId="0" borderId="3" xfId="0" applyNumberFormat="1" applyBorder="1" applyAlignment="1">
      <alignment horizontal="right" vertical="center"/>
    </xf>
    <xf numFmtId="164" fontId="0" fillId="0" borderId="0" xfId="0" applyNumberFormat="1"/>
    <xf numFmtId="2" fontId="1" fillId="0" borderId="3" xfId="0" applyNumberFormat="1" applyFont="1" applyBorder="1" applyAlignment="1">
      <alignment horizontal="center" vertical="center" wrapText="1"/>
    </xf>
    <xf numFmtId="4" fontId="0" fillId="0" borderId="3" xfId="0" quotePrefix="1" applyNumberForma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2" fontId="0" fillId="0" borderId="0" xfId="0" applyNumberFormat="1"/>
    <xf numFmtId="2" fontId="0" fillId="0" borderId="3" xfId="0" applyNumberFormat="1" applyFont="1" applyBorder="1" applyAlignment="1">
      <alignment horizontal="center" vertical="center" wrapText="1"/>
    </xf>
    <xf numFmtId="49" fontId="0" fillId="0" borderId="3" xfId="0" quotePrefix="1" applyNumberForma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 wrapText="1"/>
    </xf>
    <xf numFmtId="4" fontId="0" fillId="0" borderId="3" xfId="0" quotePrefix="1" applyNumberFormat="1" applyFont="1" applyBorder="1" applyAlignment="1">
      <alignment horizontal="center" vertical="center" wrapText="1"/>
    </xf>
    <xf numFmtId="4" fontId="0" fillId="0" borderId="3" xfId="0" quotePrefix="1" applyNumberFormat="1" applyFont="1" applyBorder="1" applyAlignment="1">
      <alignment vertical="center" wrapText="1"/>
    </xf>
    <xf numFmtId="49" fontId="0" fillId="3" borderId="3" xfId="0" quotePrefix="1" applyNumberForma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3" xfId="0" quotePrefix="1" applyBorder="1" applyAlignment="1">
      <alignment vertical="center" wrapText="1"/>
    </xf>
    <xf numFmtId="4" fontId="5" fillId="0" borderId="3" xfId="0" quotePrefix="1" applyNumberFormat="1" applyFont="1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49" fontId="0" fillId="0" borderId="3" xfId="0" applyNumberFormat="1" applyBorder="1" applyAlignment="1">
      <alignment horizontal="center" vertical="center" wrapText="1"/>
    </xf>
    <xf numFmtId="0" fontId="1" fillId="0" borderId="0" xfId="0" applyFont="1"/>
    <xf numFmtId="164" fontId="1" fillId="3" borderId="3" xfId="0" applyNumberFormat="1" applyFont="1" applyFill="1" applyBorder="1" applyAlignment="1">
      <alignment horizontal="right" vertical="center"/>
    </xf>
    <xf numFmtId="3" fontId="0" fillId="0" borderId="3" xfId="0" quotePrefix="1" applyNumberForma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0" fillId="3" borderId="3" xfId="0" quotePrefix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5" fillId="3" borderId="3" xfId="0" quotePrefix="1" applyFont="1" applyFill="1" applyBorder="1" applyAlignment="1">
      <alignment vertical="center" wrapText="1"/>
    </xf>
    <xf numFmtId="164" fontId="0" fillId="3" borderId="3" xfId="0" applyNumberFormat="1" applyFont="1" applyFill="1" applyBorder="1" applyAlignment="1">
      <alignment horizontal="right" vertical="center"/>
    </xf>
    <xf numFmtId="0" fontId="0" fillId="0" borderId="3" xfId="0" quotePrefix="1" applyFill="1" applyBorder="1" applyAlignment="1">
      <alignment horizontal="center" vertical="center" wrapText="1"/>
    </xf>
    <xf numFmtId="4" fontId="0" fillId="0" borderId="3" xfId="0" quotePrefix="1" applyNumberForma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vertical="center" wrapText="1"/>
    </xf>
    <xf numFmtId="0" fontId="0" fillId="0" borderId="3" xfId="0" quotePrefix="1" applyFill="1" applyBorder="1" applyAlignment="1">
      <alignment vertical="center" wrapText="1"/>
    </xf>
    <xf numFmtId="0" fontId="0" fillId="0" borderId="0" xfId="0"/>
    <xf numFmtId="0" fontId="1" fillId="0" borderId="3" xfId="0" quotePrefix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quotePrefix="1" applyNumberFormat="1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0" fillId="0" borderId="3" xfId="0" quotePrefix="1" applyBorder="1" applyAlignment="1">
      <alignment horizontal="center" vertical="center" wrapText="1"/>
    </xf>
    <xf numFmtId="4" fontId="0" fillId="0" borderId="3" xfId="0" quotePrefix="1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2" borderId="3" xfId="0" applyNumberForma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3" xfId="0" quotePrefix="1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7" xfId="0" quotePrefix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4" fontId="0" fillId="0" borderId="4" xfId="0" quotePrefix="1" applyNumberFormat="1" applyBorder="1" applyAlignment="1">
      <alignment horizontal="center" vertical="center" wrapText="1"/>
    </xf>
    <xf numFmtId="4" fontId="0" fillId="0" borderId="5" xfId="0" quotePrefix="1" applyNumberFormat="1" applyBorder="1" applyAlignment="1">
      <alignment horizontal="center" vertical="center" wrapText="1"/>
    </xf>
    <xf numFmtId="4" fontId="0" fillId="0" borderId="6" xfId="0" quotePrefix="1" applyNumberForma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49" fontId="0" fillId="0" borderId="4" xfId="0" quotePrefix="1" applyNumberFormat="1" applyBorder="1" applyAlignment="1">
      <alignment horizontal="center" vertical="center" wrapText="1"/>
    </xf>
    <xf numFmtId="49" fontId="0" fillId="0" borderId="6" xfId="0" quotePrefix="1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view="pageBreakPreview" zoomScaleNormal="100" zoomScaleSheetLayoutView="100" workbookViewId="0">
      <selection activeCell="M2" sqref="M2:P4"/>
    </sheetView>
  </sheetViews>
  <sheetFormatPr defaultRowHeight="55.5" customHeight="1"/>
  <cols>
    <col min="1" max="3" width="12" style="43" customWidth="1"/>
    <col min="4" max="4" width="40.7109375" style="43" customWidth="1"/>
    <col min="5" max="5" width="16.28515625" style="43" customWidth="1"/>
    <col min="6" max="6" width="15.28515625" style="43" customWidth="1"/>
    <col min="7" max="7" width="16.28515625" style="43" customWidth="1"/>
    <col min="8" max="8" width="14.5703125" style="43" customWidth="1"/>
    <col min="9" max="14" width="13.7109375" style="43" customWidth="1"/>
    <col min="15" max="15" width="13.85546875" style="43" customWidth="1"/>
    <col min="16" max="16" width="17" style="43" customWidth="1"/>
    <col min="17" max="20" width="9.140625" style="43"/>
    <col min="21" max="21" width="12.42578125" style="43" bestFit="1" customWidth="1"/>
    <col min="22" max="16384" width="9.140625" style="43"/>
  </cols>
  <sheetData>
    <row r="1" spans="1:16" ht="33" customHeight="1">
      <c r="M1" s="43" t="s">
        <v>9</v>
      </c>
    </row>
    <row r="2" spans="1:16" ht="61.5" customHeight="1">
      <c r="M2" s="77" t="s">
        <v>400</v>
      </c>
      <c r="N2" s="77"/>
      <c r="O2" s="77"/>
      <c r="P2" s="77"/>
    </row>
    <row r="3" spans="1:16" ht="4.5" customHeight="1">
      <c r="M3" s="77"/>
      <c r="N3" s="77"/>
      <c r="O3" s="77"/>
      <c r="P3" s="77"/>
    </row>
    <row r="4" spans="1:16" ht="55.5" hidden="1" customHeight="1">
      <c r="M4" s="77"/>
      <c r="N4" s="77"/>
      <c r="O4" s="77"/>
      <c r="P4" s="77"/>
    </row>
    <row r="5" spans="1:16" ht="32.25" customHeight="1">
      <c r="A5" s="78" t="s">
        <v>10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ht="30.75" customHeight="1">
      <c r="A6" s="78" t="s">
        <v>11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23.25" customHeight="1">
      <c r="A7" s="58" t="s">
        <v>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26.25" customHeight="1">
      <c r="A8" s="57" t="s">
        <v>1</v>
      </c>
      <c r="P8" s="69" t="s">
        <v>12</v>
      </c>
    </row>
    <row r="9" spans="1:16" ht="55.5" customHeight="1">
      <c r="A9" s="80" t="s">
        <v>13</v>
      </c>
      <c r="B9" s="80" t="s">
        <v>14</v>
      </c>
      <c r="C9" s="80" t="s">
        <v>15</v>
      </c>
      <c r="D9" s="76" t="s">
        <v>16</v>
      </c>
      <c r="E9" s="76" t="s">
        <v>17</v>
      </c>
      <c r="F9" s="76"/>
      <c r="G9" s="76"/>
      <c r="H9" s="76"/>
      <c r="I9" s="76"/>
      <c r="J9" s="76" t="s">
        <v>18</v>
      </c>
      <c r="K9" s="76"/>
      <c r="L9" s="76"/>
      <c r="M9" s="76"/>
      <c r="N9" s="76"/>
      <c r="O9" s="76"/>
      <c r="P9" s="81" t="s">
        <v>19</v>
      </c>
    </row>
    <row r="10" spans="1:16" ht="55.5" customHeight="1">
      <c r="A10" s="76"/>
      <c r="B10" s="76"/>
      <c r="C10" s="76"/>
      <c r="D10" s="76"/>
      <c r="E10" s="81" t="s">
        <v>20</v>
      </c>
      <c r="F10" s="76" t="s">
        <v>21</v>
      </c>
      <c r="G10" s="76" t="s">
        <v>22</v>
      </c>
      <c r="H10" s="76"/>
      <c r="I10" s="76" t="s">
        <v>23</v>
      </c>
      <c r="J10" s="81" t="s">
        <v>20</v>
      </c>
      <c r="K10" s="76" t="s">
        <v>24</v>
      </c>
      <c r="L10" s="76" t="s">
        <v>21</v>
      </c>
      <c r="M10" s="76" t="s">
        <v>22</v>
      </c>
      <c r="N10" s="76"/>
      <c r="O10" s="76" t="s">
        <v>23</v>
      </c>
      <c r="P10" s="76"/>
    </row>
    <row r="11" spans="1:16" ht="55.5" customHeight="1">
      <c r="A11" s="76"/>
      <c r="B11" s="76"/>
      <c r="C11" s="76"/>
      <c r="D11" s="76"/>
      <c r="E11" s="76"/>
      <c r="F11" s="76"/>
      <c r="G11" s="76" t="s">
        <v>25</v>
      </c>
      <c r="H11" s="76" t="s">
        <v>26</v>
      </c>
      <c r="I11" s="76"/>
      <c r="J11" s="76"/>
      <c r="K11" s="76"/>
      <c r="L11" s="76"/>
      <c r="M11" s="76" t="s">
        <v>25</v>
      </c>
      <c r="N11" s="76" t="s">
        <v>26</v>
      </c>
      <c r="O11" s="76"/>
      <c r="P11" s="76"/>
    </row>
    <row r="12" spans="1:16" ht="55.5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16" ht="55.5" customHeight="1">
      <c r="A13" s="74">
        <v>1</v>
      </c>
      <c r="B13" s="74">
        <v>2</v>
      </c>
      <c r="C13" s="74">
        <v>3</v>
      </c>
      <c r="D13" s="74">
        <v>4</v>
      </c>
      <c r="E13" s="75">
        <v>5</v>
      </c>
      <c r="F13" s="74">
        <v>6</v>
      </c>
      <c r="G13" s="74">
        <v>7</v>
      </c>
      <c r="H13" s="74">
        <v>8</v>
      </c>
      <c r="I13" s="74">
        <v>9</v>
      </c>
      <c r="J13" s="75">
        <v>10</v>
      </c>
      <c r="K13" s="74">
        <v>11</v>
      </c>
      <c r="L13" s="74">
        <v>12</v>
      </c>
      <c r="M13" s="74">
        <v>13</v>
      </c>
      <c r="N13" s="74">
        <v>14</v>
      </c>
      <c r="O13" s="74">
        <v>15</v>
      </c>
      <c r="P13" s="75">
        <v>16</v>
      </c>
    </row>
    <row r="14" spans="1:16" ht="55.5" customHeight="1">
      <c r="A14" s="44" t="s">
        <v>27</v>
      </c>
      <c r="B14" s="71"/>
      <c r="C14" s="45"/>
      <c r="D14" s="46" t="s">
        <v>28</v>
      </c>
      <c r="E14" s="47">
        <v>71815849</v>
      </c>
      <c r="F14" s="48">
        <v>70385849</v>
      </c>
      <c r="G14" s="48">
        <v>33199107</v>
      </c>
      <c r="H14" s="48">
        <v>3095496</v>
      </c>
      <c r="I14" s="48">
        <v>1430000</v>
      </c>
      <c r="J14" s="47">
        <v>3888070</v>
      </c>
      <c r="K14" s="48">
        <v>3888070</v>
      </c>
      <c r="L14" s="48">
        <v>0</v>
      </c>
      <c r="M14" s="48">
        <v>0</v>
      </c>
      <c r="N14" s="48">
        <v>0</v>
      </c>
      <c r="O14" s="48">
        <v>3888070</v>
      </c>
      <c r="P14" s="47">
        <f t="shared" ref="P14:P45" si="0">E14+J14</f>
        <v>75703919</v>
      </c>
    </row>
    <row r="15" spans="1:16" ht="55.5" customHeight="1">
      <c r="A15" s="44" t="s">
        <v>29</v>
      </c>
      <c r="B15" s="71"/>
      <c r="C15" s="45"/>
      <c r="D15" s="46" t="s">
        <v>28</v>
      </c>
      <c r="E15" s="47">
        <v>71815849</v>
      </c>
      <c r="F15" s="48">
        <v>70385849</v>
      </c>
      <c r="G15" s="48">
        <v>33199107</v>
      </c>
      <c r="H15" s="48">
        <v>3095496</v>
      </c>
      <c r="I15" s="48">
        <v>1430000</v>
      </c>
      <c r="J15" s="47">
        <v>3888070</v>
      </c>
      <c r="K15" s="48">
        <v>3888070</v>
      </c>
      <c r="L15" s="48">
        <v>0</v>
      </c>
      <c r="M15" s="48">
        <v>0</v>
      </c>
      <c r="N15" s="48">
        <v>0</v>
      </c>
      <c r="O15" s="48">
        <v>3888070</v>
      </c>
      <c r="P15" s="47">
        <f t="shared" si="0"/>
        <v>75703919</v>
      </c>
    </row>
    <row r="16" spans="1:16" ht="65.25" customHeight="1">
      <c r="A16" s="49" t="s">
        <v>30</v>
      </c>
      <c r="B16" s="49" t="s">
        <v>31</v>
      </c>
      <c r="C16" s="50" t="s">
        <v>32</v>
      </c>
      <c r="D16" s="51" t="s">
        <v>33</v>
      </c>
      <c r="E16" s="52">
        <v>43790890</v>
      </c>
      <c r="F16" s="51">
        <v>43790890</v>
      </c>
      <c r="G16" s="51">
        <v>31583000</v>
      </c>
      <c r="H16" s="51">
        <v>3036200</v>
      </c>
      <c r="I16" s="51">
        <v>0</v>
      </c>
      <c r="J16" s="52">
        <v>187905</v>
      </c>
      <c r="K16" s="51">
        <v>187905</v>
      </c>
      <c r="L16" s="51">
        <v>0</v>
      </c>
      <c r="M16" s="51">
        <v>0</v>
      </c>
      <c r="N16" s="51">
        <v>0</v>
      </c>
      <c r="O16" s="51">
        <v>187905</v>
      </c>
      <c r="P16" s="52">
        <f t="shared" si="0"/>
        <v>43978795</v>
      </c>
    </row>
    <row r="17" spans="1:21" ht="12.75">
      <c r="A17" s="49" t="s">
        <v>34</v>
      </c>
      <c r="B17" s="49" t="s">
        <v>35</v>
      </c>
      <c r="C17" s="50" t="s">
        <v>36</v>
      </c>
      <c r="D17" s="51" t="s">
        <v>37</v>
      </c>
      <c r="E17" s="52">
        <v>1413117</v>
      </c>
      <c r="F17" s="51">
        <v>1413117</v>
      </c>
      <c r="G17" s="51">
        <v>284800</v>
      </c>
      <c r="H17" s="51">
        <v>14800</v>
      </c>
      <c r="I17" s="51">
        <v>0</v>
      </c>
      <c r="J17" s="52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1413117</v>
      </c>
    </row>
    <row r="18" spans="1:21" ht="25.5">
      <c r="A18" s="49" t="s">
        <v>38</v>
      </c>
      <c r="B18" s="49" t="s">
        <v>39</v>
      </c>
      <c r="C18" s="50" t="s">
        <v>40</v>
      </c>
      <c r="D18" s="51" t="s">
        <v>41</v>
      </c>
      <c r="E18" s="52">
        <v>12947930</v>
      </c>
      <c r="F18" s="51">
        <v>12947930</v>
      </c>
      <c r="G18" s="51">
        <v>0</v>
      </c>
      <c r="H18" s="51">
        <v>0</v>
      </c>
      <c r="I18" s="51">
        <v>0</v>
      </c>
      <c r="J18" s="52">
        <v>541400</v>
      </c>
      <c r="K18" s="51">
        <v>541400</v>
      </c>
      <c r="L18" s="51">
        <v>0</v>
      </c>
      <c r="M18" s="51">
        <v>0</v>
      </c>
      <c r="N18" s="51">
        <v>0</v>
      </c>
      <c r="O18" s="51">
        <v>541400</v>
      </c>
      <c r="P18" s="52">
        <f t="shared" si="0"/>
        <v>13489330</v>
      </c>
      <c r="U18" s="2"/>
    </row>
    <row r="19" spans="1:21" ht="38.25">
      <c r="A19" s="49" t="s">
        <v>42</v>
      </c>
      <c r="B19" s="49" t="s">
        <v>43</v>
      </c>
      <c r="C19" s="50" t="s">
        <v>44</v>
      </c>
      <c r="D19" s="51" t="s">
        <v>45</v>
      </c>
      <c r="E19" s="52">
        <v>9846421</v>
      </c>
      <c r="F19" s="51">
        <v>9846421</v>
      </c>
      <c r="G19" s="51">
        <v>0</v>
      </c>
      <c r="H19" s="51">
        <v>0</v>
      </c>
      <c r="I19" s="51">
        <v>0</v>
      </c>
      <c r="J19" s="52">
        <v>50000</v>
      </c>
      <c r="K19" s="51">
        <v>50000</v>
      </c>
      <c r="L19" s="51">
        <v>0</v>
      </c>
      <c r="M19" s="51">
        <v>0</v>
      </c>
      <c r="N19" s="51">
        <v>0</v>
      </c>
      <c r="O19" s="51">
        <v>50000</v>
      </c>
      <c r="P19" s="52">
        <f t="shared" si="0"/>
        <v>9896421</v>
      </c>
    </row>
    <row r="20" spans="1:21" ht="12.75">
      <c r="A20" s="49" t="s">
        <v>46</v>
      </c>
      <c r="B20" s="49" t="s">
        <v>47</v>
      </c>
      <c r="C20" s="50" t="s">
        <v>48</v>
      </c>
      <c r="D20" s="51" t="s">
        <v>49</v>
      </c>
      <c r="E20" s="52">
        <v>0</v>
      </c>
      <c r="F20" s="51">
        <v>0</v>
      </c>
      <c r="G20" s="51">
        <v>0</v>
      </c>
      <c r="H20" s="51">
        <v>0</v>
      </c>
      <c r="I20" s="51">
        <v>0</v>
      </c>
      <c r="J20" s="52">
        <v>1719406</v>
      </c>
      <c r="K20" s="51">
        <v>1719406</v>
      </c>
      <c r="L20" s="51">
        <v>0</v>
      </c>
      <c r="M20" s="51">
        <v>0</v>
      </c>
      <c r="N20" s="51">
        <v>0</v>
      </c>
      <c r="O20" s="51">
        <v>1719406</v>
      </c>
      <c r="P20" s="52">
        <f t="shared" si="0"/>
        <v>1719406</v>
      </c>
    </row>
    <row r="21" spans="1:21" ht="12.75">
      <c r="A21" s="49" t="s">
        <v>50</v>
      </c>
      <c r="B21" s="49" t="s">
        <v>51</v>
      </c>
      <c r="C21" s="50" t="s">
        <v>52</v>
      </c>
      <c r="D21" s="51" t="s">
        <v>53</v>
      </c>
      <c r="E21" s="52">
        <v>1480000</v>
      </c>
      <c r="F21" s="51">
        <v>50000</v>
      </c>
      <c r="G21" s="51">
        <v>0</v>
      </c>
      <c r="H21" s="51">
        <v>0</v>
      </c>
      <c r="I21" s="51">
        <v>1430000</v>
      </c>
      <c r="J21" s="52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1480000</v>
      </c>
    </row>
    <row r="22" spans="1:21" ht="25.5">
      <c r="A22" s="49" t="s">
        <v>54</v>
      </c>
      <c r="B22" s="49" t="s">
        <v>55</v>
      </c>
      <c r="C22" s="50" t="s">
        <v>56</v>
      </c>
      <c r="D22" s="51" t="s">
        <v>57</v>
      </c>
      <c r="E22" s="52">
        <v>89300</v>
      </c>
      <c r="F22" s="51">
        <v>89300</v>
      </c>
      <c r="G22" s="51">
        <v>0</v>
      </c>
      <c r="H22" s="51">
        <v>0</v>
      </c>
      <c r="I22" s="51">
        <v>0</v>
      </c>
      <c r="J22" s="52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89300</v>
      </c>
    </row>
    <row r="23" spans="1:21" ht="38.25">
      <c r="A23" s="49" t="s">
        <v>58</v>
      </c>
      <c r="B23" s="49" t="s">
        <v>59</v>
      </c>
      <c r="C23" s="50" t="s">
        <v>60</v>
      </c>
      <c r="D23" s="51" t="s">
        <v>61</v>
      </c>
      <c r="E23" s="52">
        <v>400000</v>
      </c>
      <c r="F23" s="51">
        <v>400000</v>
      </c>
      <c r="G23" s="51">
        <v>0</v>
      </c>
      <c r="H23" s="51">
        <v>0</v>
      </c>
      <c r="I23" s="51">
        <v>0</v>
      </c>
      <c r="J23" s="52">
        <v>1389359</v>
      </c>
      <c r="K23" s="51">
        <v>1389359</v>
      </c>
      <c r="L23" s="51">
        <v>0</v>
      </c>
      <c r="M23" s="51">
        <v>0</v>
      </c>
      <c r="N23" s="51">
        <v>0</v>
      </c>
      <c r="O23" s="51">
        <v>1389359</v>
      </c>
      <c r="P23" s="52">
        <f t="shared" si="0"/>
        <v>1789359</v>
      </c>
    </row>
    <row r="24" spans="1:21" ht="12.75">
      <c r="A24" s="49" t="s">
        <v>62</v>
      </c>
      <c r="B24" s="49" t="s">
        <v>63</v>
      </c>
      <c r="C24" s="50" t="s">
        <v>60</v>
      </c>
      <c r="D24" s="51" t="s">
        <v>64</v>
      </c>
      <c r="E24" s="52">
        <v>1733991</v>
      </c>
      <c r="F24" s="51">
        <v>1733991</v>
      </c>
      <c r="G24" s="51">
        <v>1331307</v>
      </c>
      <c r="H24" s="51">
        <v>44496</v>
      </c>
      <c r="I24" s="51">
        <v>0</v>
      </c>
      <c r="J24" s="52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0"/>
        <v>1733991</v>
      </c>
    </row>
    <row r="25" spans="1:21" ht="12.75">
      <c r="A25" s="49" t="s">
        <v>65</v>
      </c>
      <c r="B25" s="49" t="s">
        <v>66</v>
      </c>
      <c r="C25" s="50" t="s">
        <v>67</v>
      </c>
      <c r="D25" s="51" t="s">
        <v>68</v>
      </c>
      <c r="E25" s="52">
        <v>114200</v>
      </c>
      <c r="F25" s="51">
        <v>114200</v>
      </c>
      <c r="G25" s="51">
        <v>0</v>
      </c>
      <c r="H25" s="51">
        <v>0</v>
      </c>
      <c r="I25" s="51">
        <v>0</v>
      </c>
      <c r="J25" s="52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0"/>
        <v>114200</v>
      </c>
    </row>
    <row r="26" spans="1:21" ht="25.5">
      <c r="A26" s="44" t="s">
        <v>69</v>
      </c>
      <c r="B26" s="71"/>
      <c r="C26" s="45"/>
      <c r="D26" s="46" t="s">
        <v>70</v>
      </c>
      <c r="E26" s="47">
        <v>312870210.5</v>
      </c>
      <c r="F26" s="48">
        <v>312870210.5</v>
      </c>
      <c r="G26" s="48">
        <v>178845175.18000001</v>
      </c>
      <c r="H26" s="48">
        <v>38346621</v>
      </c>
      <c r="I26" s="48">
        <v>0</v>
      </c>
      <c r="J26" s="47">
        <v>30557964.5</v>
      </c>
      <c r="K26" s="48">
        <v>8852346.5</v>
      </c>
      <c r="L26" s="48">
        <v>8568800</v>
      </c>
      <c r="M26" s="48">
        <v>134265</v>
      </c>
      <c r="N26" s="48">
        <v>720900</v>
      </c>
      <c r="O26" s="48">
        <v>21989164.5</v>
      </c>
      <c r="P26" s="47">
        <f t="shared" si="0"/>
        <v>343428175</v>
      </c>
    </row>
    <row r="27" spans="1:21" ht="25.5">
      <c r="A27" s="44" t="s">
        <v>71</v>
      </c>
      <c r="B27" s="71"/>
      <c r="C27" s="45"/>
      <c r="D27" s="46" t="s">
        <v>70</v>
      </c>
      <c r="E27" s="47">
        <v>312870210.5</v>
      </c>
      <c r="F27" s="48">
        <v>312870210.5</v>
      </c>
      <c r="G27" s="48">
        <v>178845175.18000001</v>
      </c>
      <c r="H27" s="48">
        <v>38346621</v>
      </c>
      <c r="I27" s="48">
        <v>0</v>
      </c>
      <c r="J27" s="47">
        <v>30557964.5</v>
      </c>
      <c r="K27" s="48">
        <v>8852346.5</v>
      </c>
      <c r="L27" s="48">
        <v>8568800</v>
      </c>
      <c r="M27" s="48">
        <v>134265</v>
      </c>
      <c r="N27" s="48">
        <v>720900</v>
      </c>
      <c r="O27" s="48">
        <v>21989164.5</v>
      </c>
      <c r="P27" s="47">
        <f t="shared" si="0"/>
        <v>343428175</v>
      </c>
    </row>
    <row r="28" spans="1:21" ht="38.25">
      <c r="A28" s="49" t="s">
        <v>72</v>
      </c>
      <c r="B28" s="49" t="s">
        <v>73</v>
      </c>
      <c r="C28" s="50" t="s">
        <v>32</v>
      </c>
      <c r="D28" s="51" t="s">
        <v>74</v>
      </c>
      <c r="E28" s="52">
        <v>7621075</v>
      </c>
      <c r="F28" s="51">
        <v>7621075</v>
      </c>
      <c r="G28" s="51">
        <v>5738290</v>
      </c>
      <c r="H28" s="51">
        <v>246955</v>
      </c>
      <c r="I28" s="51">
        <v>0</v>
      </c>
      <c r="J28" s="52">
        <v>231900</v>
      </c>
      <c r="K28" s="51">
        <v>231900</v>
      </c>
      <c r="L28" s="51">
        <v>0</v>
      </c>
      <c r="M28" s="51">
        <v>0</v>
      </c>
      <c r="N28" s="51">
        <v>0</v>
      </c>
      <c r="O28" s="51">
        <v>231900</v>
      </c>
      <c r="P28" s="52">
        <f t="shared" si="0"/>
        <v>7852975</v>
      </c>
    </row>
    <row r="29" spans="1:21" ht="12.75">
      <c r="A29" s="49" t="s">
        <v>75</v>
      </c>
      <c r="B29" s="49" t="s">
        <v>76</v>
      </c>
      <c r="C29" s="50" t="s">
        <v>77</v>
      </c>
      <c r="D29" s="51" t="s">
        <v>78</v>
      </c>
      <c r="E29" s="52">
        <v>48741277.049999997</v>
      </c>
      <c r="F29" s="51">
        <v>48741277.049999997</v>
      </c>
      <c r="G29" s="51">
        <v>27219715.359999999</v>
      </c>
      <c r="H29" s="51">
        <v>6246277</v>
      </c>
      <c r="I29" s="51">
        <v>0</v>
      </c>
      <c r="J29" s="52">
        <v>601562</v>
      </c>
      <c r="K29" s="51">
        <v>601562</v>
      </c>
      <c r="L29" s="51">
        <v>0</v>
      </c>
      <c r="M29" s="51">
        <v>0</v>
      </c>
      <c r="N29" s="51">
        <v>0</v>
      </c>
      <c r="O29" s="51">
        <v>601562</v>
      </c>
      <c r="P29" s="52">
        <f t="shared" si="0"/>
        <v>49342839.049999997</v>
      </c>
    </row>
    <row r="30" spans="1:21" ht="38.25">
      <c r="A30" s="49" t="s">
        <v>79</v>
      </c>
      <c r="B30" s="49" t="s">
        <v>80</v>
      </c>
      <c r="C30" s="50" t="s">
        <v>81</v>
      </c>
      <c r="D30" s="51" t="s">
        <v>82</v>
      </c>
      <c r="E30" s="52">
        <v>79306089.949999988</v>
      </c>
      <c r="F30" s="51">
        <v>79306089.949999988</v>
      </c>
      <c r="G30" s="51">
        <v>30648083.82</v>
      </c>
      <c r="H30" s="51">
        <v>16930998</v>
      </c>
      <c r="I30" s="51">
        <v>0</v>
      </c>
      <c r="J30" s="52">
        <v>1091884</v>
      </c>
      <c r="K30" s="51">
        <v>1091884</v>
      </c>
      <c r="L30" s="51">
        <v>0</v>
      </c>
      <c r="M30" s="51">
        <v>0</v>
      </c>
      <c r="N30" s="51">
        <v>0</v>
      </c>
      <c r="O30" s="51">
        <v>1091884</v>
      </c>
      <c r="P30" s="52">
        <f t="shared" si="0"/>
        <v>80397973.949999988</v>
      </c>
    </row>
    <row r="31" spans="1:21" ht="38.25">
      <c r="A31" s="49" t="s">
        <v>83</v>
      </c>
      <c r="B31" s="49" t="s">
        <v>84</v>
      </c>
      <c r="C31" s="50" t="s">
        <v>81</v>
      </c>
      <c r="D31" s="51" t="s">
        <v>85</v>
      </c>
      <c r="E31" s="52">
        <v>96708400</v>
      </c>
      <c r="F31" s="51">
        <v>96708400</v>
      </c>
      <c r="G31" s="51">
        <v>79269184</v>
      </c>
      <c r="H31" s="51">
        <v>0</v>
      </c>
      <c r="I31" s="51">
        <v>0</v>
      </c>
      <c r="J31" s="52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 t="shared" si="0"/>
        <v>96708400</v>
      </c>
    </row>
    <row r="32" spans="1:21" ht="38.25">
      <c r="A32" s="49" t="s">
        <v>86</v>
      </c>
      <c r="B32" s="49" t="s">
        <v>87</v>
      </c>
      <c r="C32" s="50" t="s">
        <v>88</v>
      </c>
      <c r="D32" s="51" t="s">
        <v>89</v>
      </c>
      <c r="E32" s="52">
        <v>15193055</v>
      </c>
      <c r="F32" s="51">
        <v>15193055</v>
      </c>
      <c r="G32" s="51">
        <v>6659181</v>
      </c>
      <c r="H32" s="51">
        <v>5267867</v>
      </c>
      <c r="I32" s="51">
        <v>0</v>
      </c>
      <c r="J32" s="52">
        <v>11000</v>
      </c>
      <c r="K32" s="51">
        <v>11000</v>
      </c>
      <c r="L32" s="51">
        <v>0</v>
      </c>
      <c r="M32" s="51">
        <v>0</v>
      </c>
      <c r="N32" s="51">
        <v>0</v>
      </c>
      <c r="O32" s="51">
        <v>11000</v>
      </c>
      <c r="P32" s="52">
        <f t="shared" si="0"/>
        <v>15204055</v>
      </c>
    </row>
    <row r="33" spans="1:16" ht="55.5" customHeight="1">
      <c r="A33" s="49" t="s">
        <v>90</v>
      </c>
      <c r="B33" s="49" t="s">
        <v>91</v>
      </c>
      <c r="C33" s="50" t="s">
        <v>88</v>
      </c>
      <c r="D33" s="51" t="s">
        <v>92</v>
      </c>
      <c r="E33" s="52">
        <v>7799141</v>
      </c>
      <c r="F33" s="51">
        <v>7799141</v>
      </c>
      <c r="G33" s="51">
        <v>4814307</v>
      </c>
      <c r="H33" s="51">
        <v>896276</v>
      </c>
      <c r="I33" s="51">
        <v>0</v>
      </c>
      <c r="J33" s="52">
        <v>720900</v>
      </c>
      <c r="K33" s="51">
        <v>0</v>
      </c>
      <c r="L33" s="51">
        <v>720900</v>
      </c>
      <c r="M33" s="51">
        <v>0</v>
      </c>
      <c r="N33" s="51">
        <v>720900</v>
      </c>
      <c r="O33" s="51">
        <v>0</v>
      </c>
      <c r="P33" s="52">
        <f t="shared" si="0"/>
        <v>8520041</v>
      </c>
    </row>
    <row r="34" spans="1:16" ht="55.5" customHeight="1">
      <c r="A34" s="49" t="s">
        <v>93</v>
      </c>
      <c r="B34" s="49" t="s">
        <v>94</v>
      </c>
      <c r="C34" s="50" t="s">
        <v>95</v>
      </c>
      <c r="D34" s="51" t="s">
        <v>96</v>
      </c>
      <c r="E34" s="52">
        <v>27370</v>
      </c>
      <c r="F34" s="51">
        <v>27370</v>
      </c>
      <c r="G34" s="51">
        <v>0</v>
      </c>
      <c r="H34" s="51">
        <v>0</v>
      </c>
      <c r="I34" s="51">
        <v>0</v>
      </c>
      <c r="J34" s="52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2">
        <f t="shared" si="0"/>
        <v>27370</v>
      </c>
    </row>
    <row r="35" spans="1:16" ht="55.5" customHeight="1">
      <c r="A35" s="49" t="s">
        <v>97</v>
      </c>
      <c r="B35" s="49" t="s">
        <v>98</v>
      </c>
      <c r="C35" s="50" t="s">
        <v>95</v>
      </c>
      <c r="D35" s="51" t="s">
        <v>99</v>
      </c>
      <c r="E35" s="52">
        <v>284246</v>
      </c>
      <c r="F35" s="51">
        <v>284246</v>
      </c>
      <c r="G35" s="51">
        <v>122764</v>
      </c>
      <c r="H35" s="51">
        <v>102705</v>
      </c>
      <c r="I35" s="51">
        <v>0</v>
      </c>
      <c r="J35" s="52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2">
        <f t="shared" si="0"/>
        <v>284246</v>
      </c>
    </row>
    <row r="36" spans="1:16" ht="55.5" customHeight="1">
      <c r="A36" s="49" t="s">
        <v>100</v>
      </c>
      <c r="B36" s="49" t="s">
        <v>101</v>
      </c>
      <c r="C36" s="50" t="s">
        <v>95</v>
      </c>
      <c r="D36" s="51" t="s">
        <v>102</v>
      </c>
      <c r="E36" s="52">
        <v>1062839</v>
      </c>
      <c r="F36" s="51">
        <v>1062839</v>
      </c>
      <c r="G36" s="51">
        <v>871179</v>
      </c>
      <c r="H36" s="51">
        <v>0</v>
      </c>
      <c r="I36" s="51">
        <v>0</v>
      </c>
      <c r="J36" s="52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2">
        <f t="shared" si="0"/>
        <v>1062839</v>
      </c>
    </row>
    <row r="37" spans="1:16" ht="55.5" customHeight="1">
      <c r="A37" s="49" t="s">
        <v>103</v>
      </c>
      <c r="B37" s="49" t="s">
        <v>104</v>
      </c>
      <c r="C37" s="50" t="s">
        <v>95</v>
      </c>
      <c r="D37" s="51" t="s">
        <v>105</v>
      </c>
      <c r="E37" s="52">
        <v>527880</v>
      </c>
      <c r="F37" s="51">
        <v>527880</v>
      </c>
      <c r="G37" s="51">
        <v>365657</v>
      </c>
      <c r="H37" s="51">
        <v>48840</v>
      </c>
      <c r="I37" s="51">
        <v>0</v>
      </c>
      <c r="J37" s="52">
        <v>43600</v>
      </c>
      <c r="K37" s="51">
        <v>43600</v>
      </c>
      <c r="L37" s="51">
        <v>0</v>
      </c>
      <c r="M37" s="51">
        <v>0</v>
      </c>
      <c r="N37" s="51">
        <v>0</v>
      </c>
      <c r="O37" s="51">
        <v>43600</v>
      </c>
      <c r="P37" s="52">
        <f t="shared" si="0"/>
        <v>571480</v>
      </c>
    </row>
    <row r="38" spans="1:16" ht="81.75" customHeight="1">
      <c r="A38" s="49" t="s">
        <v>106</v>
      </c>
      <c r="B38" s="49" t="s">
        <v>107</v>
      </c>
      <c r="C38" s="50" t="s">
        <v>95</v>
      </c>
      <c r="D38" s="51" t="s">
        <v>108</v>
      </c>
      <c r="E38" s="52">
        <v>0</v>
      </c>
      <c r="F38" s="51">
        <v>0</v>
      </c>
      <c r="G38" s="51">
        <v>0</v>
      </c>
      <c r="H38" s="51">
        <v>0</v>
      </c>
      <c r="I38" s="51">
        <v>0</v>
      </c>
      <c r="J38" s="52">
        <v>187845</v>
      </c>
      <c r="K38" s="51">
        <v>187845</v>
      </c>
      <c r="L38" s="51">
        <v>0</v>
      </c>
      <c r="M38" s="51">
        <v>0</v>
      </c>
      <c r="N38" s="51">
        <v>0</v>
      </c>
      <c r="O38" s="51">
        <v>187845</v>
      </c>
      <c r="P38" s="52">
        <f t="shared" si="0"/>
        <v>187845</v>
      </c>
    </row>
    <row r="39" spans="1:16" ht="94.5" customHeight="1">
      <c r="A39" s="49" t="s">
        <v>109</v>
      </c>
      <c r="B39" s="49" t="s">
        <v>110</v>
      </c>
      <c r="C39" s="50" t="s">
        <v>95</v>
      </c>
      <c r="D39" s="51" t="s">
        <v>111</v>
      </c>
      <c r="E39" s="52">
        <v>31844.5</v>
      </c>
      <c r="F39" s="51">
        <v>31844.5</v>
      </c>
      <c r="G39" s="51">
        <v>0</v>
      </c>
      <c r="H39" s="51">
        <v>0</v>
      </c>
      <c r="I39" s="51">
        <v>0</v>
      </c>
      <c r="J39" s="52">
        <v>1658755.5</v>
      </c>
      <c r="K39" s="51">
        <v>1658755.5</v>
      </c>
      <c r="L39" s="51">
        <v>0</v>
      </c>
      <c r="M39" s="51">
        <v>0</v>
      </c>
      <c r="N39" s="51">
        <v>0</v>
      </c>
      <c r="O39" s="51">
        <v>1658755.5</v>
      </c>
      <c r="P39" s="52">
        <f t="shared" si="0"/>
        <v>1690600</v>
      </c>
    </row>
    <row r="40" spans="1:16" ht="95.25" customHeight="1">
      <c r="A40" s="49" t="s">
        <v>112</v>
      </c>
      <c r="B40" s="49" t="s">
        <v>113</v>
      </c>
      <c r="C40" s="50" t="s">
        <v>95</v>
      </c>
      <c r="D40" s="51" t="s">
        <v>114</v>
      </c>
      <c r="E40" s="52">
        <v>218500</v>
      </c>
      <c r="F40" s="51">
        <v>218500</v>
      </c>
      <c r="G40" s="51">
        <v>179100</v>
      </c>
      <c r="H40" s="51">
        <v>0</v>
      </c>
      <c r="I40" s="51">
        <v>0</v>
      </c>
      <c r="J40" s="52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2">
        <f t="shared" si="0"/>
        <v>218500</v>
      </c>
    </row>
    <row r="41" spans="1:16" ht="89.25" customHeight="1">
      <c r="A41" s="49" t="s">
        <v>115</v>
      </c>
      <c r="B41" s="49" t="s">
        <v>116</v>
      </c>
      <c r="C41" s="50" t="s">
        <v>95</v>
      </c>
      <c r="D41" s="51" t="s">
        <v>117</v>
      </c>
      <c r="E41" s="52">
        <v>0</v>
      </c>
      <c r="F41" s="51">
        <v>0</v>
      </c>
      <c r="G41" s="51">
        <v>0</v>
      </c>
      <c r="H41" s="51">
        <v>0</v>
      </c>
      <c r="I41" s="51">
        <v>0</v>
      </c>
      <c r="J41" s="52">
        <v>2770400</v>
      </c>
      <c r="K41" s="51">
        <v>0</v>
      </c>
      <c r="L41" s="51">
        <v>2770400</v>
      </c>
      <c r="M41" s="51">
        <v>0</v>
      </c>
      <c r="N41" s="51">
        <v>0</v>
      </c>
      <c r="O41" s="51">
        <v>0</v>
      </c>
      <c r="P41" s="52">
        <f t="shared" si="0"/>
        <v>2770400</v>
      </c>
    </row>
    <row r="42" spans="1:16" ht="94.5" customHeight="1">
      <c r="A42" s="49" t="s">
        <v>118</v>
      </c>
      <c r="B42" s="49" t="s">
        <v>119</v>
      </c>
      <c r="C42" s="50" t="s">
        <v>95</v>
      </c>
      <c r="D42" s="51" t="s">
        <v>120</v>
      </c>
      <c r="E42" s="52">
        <v>0</v>
      </c>
      <c r="F42" s="51">
        <v>0</v>
      </c>
      <c r="G42" s="51">
        <v>0</v>
      </c>
      <c r="H42" s="51">
        <v>0</v>
      </c>
      <c r="I42" s="51">
        <v>0</v>
      </c>
      <c r="J42" s="52">
        <v>149023</v>
      </c>
      <c r="K42" s="51">
        <v>0</v>
      </c>
      <c r="L42" s="51">
        <v>0</v>
      </c>
      <c r="M42" s="51">
        <v>0</v>
      </c>
      <c r="N42" s="51">
        <v>0</v>
      </c>
      <c r="O42" s="51">
        <v>149023</v>
      </c>
      <c r="P42" s="52">
        <f t="shared" si="0"/>
        <v>149023</v>
      </c>
    </row>
    <row r="43" spans="1:16" ht="55.5" customHeight="1">
      <c r="A43" s="49" t="s">
        <v>373</v>
      </c>
      <c r="B43" s="49" t="s">
        <v>220</v>
      </c>
      <c r="C43" s="50" t="s">
        <v>95</v>
      </c>
      <c r="D43" s="51" t="s">
        <v>221</v>
      </c>
      <c r="E43" s="52">
        <v>0</v>
      </c>
      <c r="F43" s="51">
        <v>0</v>
      </c>
      <c r="G43" s="51">
        <v>0</v>
      </c>
      <c r="H43" s="51">
        <v>0</v>
      </c>
      <c r="I43" s="51">
        <v>0</v>
      </c>
      <c r="J43" s="52">
        <v>2500000</v>
      </c>
      <c r="K43" s="51">
        <v>2500000</v>
      </c>
      <c r="L43" s="51">
        <v>0</v>
      </c>
      <c r="M43" s="51">
        <v>0</v>
      </c>
      <c r="N43" s="51">
        <v>0</v>
      </c>
      <c r="O43" s="51">
        <v>2500000</v>
      </c>
      <c r="P43" s="52">
        <f t="shared" si="0"/>
        <v>2500000</v>
      </c>
    </row>
    <row r="44" spans="1:16" ht="55.5" customHeight="1">
      <c r="A44" s="49" t="s">
        <v>121</v>
      </c>
      <c r="B44" s="49" t="s">
        <v>122</v>
      </c>
      <c r="C44" s="50" t="s">
        <v>95</v>
      </c>
      <c r="D44" s="51" t="s">
        <v>123</v>
      </c>
      <c r="E44" s="52">
        <v>722350</v>
      </c>
      <c r="F44" s="51">
        <v>722350</v>
      </c>
      <c r="G44" s="51">
        <v>0</v>
      </c>
      <c r="H44" s="51">
        <v>0</v>
      </c>
      <c r="I44" s="51">
        <v>0</v>
      </c>
      <c r="J44" s="52">
        <v>778204</v>
      </c>
      <c r="K44" s="51">
        <v>778204</v>
      </c>
      <c r="L44" s="51">
        <v>0</v>
      </c>
      <c r="M44" s="51">
        <v>0</v>
      </c>
      <c r="N44" s="51">
        <v>0</v>
      </c>
      <c r="O44" s="51">
        <v>778204</v>
      </c>
      <c r="P44" s="52">
        <f t="shared" si="0"/>
        <v>1500554</v>
      </c>
    </row>
    <row r="45" spans="1:16" ht="55.5" customHeight="1">
      <c r="A45" s="49" t="s">
        <v>124</v>
      </c>
      <c r="B45" s="49" t="s">
        <v>125</v>
      </c>
      <c r="C45" s="50" t="s">
        <v>95</v>
      </c>
      <c r="D45" s="51" t="s">
        <v>126</v>
      </c>
      <c r="E45" s="52">
        <v>0</v>
      </c>
      <c r="F45" s="51">
        <v>0</v>
      </c>
      <c r="G45" s="51">
        <v>0</v>
      </c>
      <c r="H45" s="51">
        <v>0</v>
      </c>
      <c r="I45" s="51">
        <v>0</v>
      </c>
      <c r="J45" s="52">
        <v>12987795</v>
      </c>
      <c r="K45" s="51">
        <v>0</v>
      </c>
      <c r="L45" s="51">
        <v>0</v>
      </c>
      <c r="M45" s="51">
        <v>0</v>
      </c>
      <c r="N45" s="51">
        <v>0</v>
      </c>
      <c r="O45" s="51">
        <v>12987795</v>
      </c>
      <c r="P45" s="52">
        <f t="shared" si="0"/>
        <v>12987795</v>
      </c>
    </row>
    <row r="46" spans="1:16" ht="55.5" customHeight="1">
      <c r="A46" s="49" t="s">
        <v>127</v>
      </c>
      <c r="B46" s="49" t="s">
        <v>128</v>
      </c>
      <c r="C46" s="50" t="s">
        <v>95</v>
      </c>
      <c r="D46" s="51" t="s">
        <v>129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2">
        <v>3235600</v>
      </c>
      <c r="K46" s="51">
        <v>0</v>
      </c>
      <c r="L46" s="51">
        <v>3235600</v>
      </c>
      <c r="M46" s="51">
        <v>0</v>
      </c>
      <c r="N46" s="51">
        <v>0</v>
      </c>
      <c r="O46" s="51">
        <v>0</v>
      </c>
      <c r="P46" s="52">
        <f t="shared" ref="P46:P77" si="1">E46+J46</f>
        <v>3235600</v>
      </c>
    </row>
    <row r="47" spans="1:16" ht="99.75" customHeight="1">
      <c r="A47" s="49" t="s">
        <v>130</v>
      </c>
      <c r="B47" s="49" t="s">
        <v>131</v>
      </c>
      <c r="C47" s="50" t="s">
        <v>95</v>
      </c>
      <c r="D47" s="51" t="s">
        <v>132</v>
      </c>
      <c r="E47" s="52">
        <v>0</v>
      </c>
      <c r="F47" s="51">
        <v>0</v>
      </c>
      <c r="G47" s="51">
        <v>0</v>
      </c>
      <c r="H47" s="51">
        <v>0</v>
      </c>
      <c r="I47" s="51">
        <v>0</v>
      </c>
      <c r="J47" s="52">
        <v>163800</v>
      </c>
      <c r="K47" s="51">
        <v>0</v>
      </c>
      <c r="L47" s="51">
        <v>163800</v>
      </c>
      <c r="M47" s="51">
        <v>134265</v>
      </c>
      <c r="N47" s="51">
        <v>0</v>
      </c>
      <c r="O47" s="51">
        <v>0</v>
      </c>
      <c r="P47" s="52">
        <f t="shared" si="1"/>
        <v>163800</v>
      </c>
    </row>
    <row r="48" spans="1:16" ht="55.5" customHeight="1">
      <c r="A48" s="49" t="s">
        <v>133</v>
      </c>
      <c r="B48" s="49" t="s">
        <v>134</v>
      </c>
      <c r="C48" s="50" t="s">
        <v>95</v>
      </c>
      <c r="D48" s="51" t="s">
        <v>135</v>
      </c>
      <c r="E48" s="52">
        <v>10902300</v>
      </c>
      <c r="F48" s="51">
        <v>10902300</v>
      </c>
      <c r="G48" s="51">
        <v>8936305</v>
      </c>
      <c r="H48" s="51">
        <v>0</v>
      </c>
      <c r="I48" s="51">
        <v>0</v>
      </c>
      <c r="J48" s="52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2">
        <f t="shared" si="1"/>
        <v>10902300</v>
      </c>
    </row>
    <row r="49" spans="1:16" ht="73.5" customHeight="1">
      <c r="A49" s="49" t="s">
        <v>136</v>
      </c>
      <c r="B49" s="49" t="s">
        <v>137</v>
      </c>
      <c r="C49" s="50" t="s">
        <v>95</v>
      </c>
      <c r="D49" s="51" t="s">
        <v>138</v>
      </c>
      <c r="E49" s="52">
        <v>0</v>
      </c>
      <c r="F49" s="51">
        <v>0</v>
      </c>
      <c r="G49" s="51">
        <v>0</v>
      </c>
      <c r="H49" s="51">
        <v>0</v>
      </c>
      <c r="I49" s="51">
        <v>0</v>
      </c>
      <c r="J49" s="52">
        <v>1678100</v>
      </c>
      <c r="K49" s="51">
        <v>0</v>
      </c>
      <c r="L49" s="51">
        <v>1678100</v>
      </c>
      <c r="M49" s="51">
        <v>0</v>
      </c>
      <c r="N49" s="51">
        <v>0</v>
      </c>
      <c r="O49" s="51">
        <v>0</v>
      </c>
      <c r="P49" s="52">
        <f t="shared" si="1"/>
        <v>1678100</v>
      </c>
    </row>
    <row r="50" spans="1:16" ht="55.5" customHeight="1">
      <c r="A50" s="49" t="s">
        <v>374</v>
      </c>
      <c r="B50" s="49" t="s">
        <v>375</v>
      </c>
      <c r="C50" s="50" t="s">
        <v>95</v>
      </c>
      <c r="D50" s="51" t="s">
        <v>376</v>
      </c>
      <c r="E50" s="52">
        <v>8188300</v>
      </c>
      <c r="F50" s="51">
        <v>8188300</v>
      </c>
      <c r="G50" s="51">
        <v>0</v>
      </c>
      <c r="H50" s="51">
        <v>0</v>
      </c>
      <c r="I50" s="51">
        <v>0</v>
      </c>
      <c r="J50" s="52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2">
        <f t="shared" si="1"/>
        <v>8188300</v>
      </c>
    </row>
    <row r="51" spans="1:16" ht="55.5" customHeight="1">
      <c r="A51" s="49" t="s">
        <v>139</v>
      </c>
      <c r="B51" s="49" t="s">
        <v>140</v>
      </c>
      <c r="C51" s="50" t="s">
        <v>141</v>
      </c>
      <c r="D51" s="51" t="s">
        <v>142</v>
      </c>
      <c r="E51" s="52">
        <v>417384</v>
      </c>
      <c r="F51" s="51">
        <v>417384</v>
      </c>
      <c r="G51" s="51">
        <v>0</v>
      </c>
      <c r="H51" s="51">
        <v>0</v>
      </c>
      <c r="I51" s="51">
        <v>0</v>
      </c>
      <c r="J51" s="52">
        <v>197296</v>
      </c>
      <c r="K51" s="51">
        <v>197296</v>
      </c>
      <c r="L51" s="51">
        <v>0</v>
      </c>
      <c r="M51" s="51">
        <v>0</v>
      </c>
      <c r="N51" s="51">
        <v>0</v>
      </c>
      <c r="O51" s="51">
        <v>197296</v>
      </c>
      <c r="P51" s="52">
        <f t="shared" si="1"/>
        <v>614680</v>
      </c>
    </row>
    <row r="52" spans="1:16" ht="66.75" customHeight="1">
      <c r="A52" s="49" t="s">
        <v>143</v>
      </c>
      <c r="B52" s="49" t="s">
        <v>144</v>
      </c>
      <c r="C52" s="50" t="s">
        <v>141</v>
      </c>
      <c r="D52" s="51" t="s">
        <v>145</v>
      </c>
      <c r="E52" s="52">
        <v>2882080</v>
      </c>
      <c r="F52" s="51">
        <v>2882080</v>
      </c>
      <c r="G52" s="51">
        <v>0</v>
      </c>
      <c r="H52" s="51">
        <v>0</v>
      </c>
      <c r="I52" s="51">
        <v>0</v>
      </c>
      <c r="J52" s="52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2">
        <f t="shared" si="1"/>
        <v>2882080</v>
      </c>
    </row>
    <row r="53" spans="1:16" ht="55.5" customHeight="1">
      <c r="A53" s="49" t="s">
        <v>146</v>
      </c>
      <c r="B53" s="49" t="s">
        <v>147</v>
      </c>
      <c r="C53" s="50" t="s">
        <v>148</v>
      </c>
      <c r="D53" s="51" t="s">
        <v>149</v>
      </c>
      <c r="E53" s="52">
        <v>4019670</v>
      </c>
      <c r="F53" s="51">
        <v>4019670</v>
      </c>
      <c r="G53" s="51">
        <v>2368140</v>
      </c>
      <c r="H53" s="51">
        <v>911565</v>
      </c>
      <c r="I53" s="51">
        <v>0</v>
      </c>
      <c r="J53" s="52">
        <v>137800</v>
      </c>
      <c r="K53" s="51">
        <v>137800</v>
      </c>
      <c r="L53" s="51">
        <v>0</v>
      </c>
      <c r="M53" s="51">
        <v>0</v>
      </c>
      <c r="N53" s="51">
        <v>0</v>
      </c>
      <c r="O53" s="51">
        <v>137800</v>
      </c>
      <c r="P53" s="52">
        <f t="shared" si="1"/>
        <v>4157470</v>
      </c>
    </row>
    <row r="54" spans="1:16" ht="55.5" customHeight="1">
      <c r="A54" s="49" t="s">
        <v>150</v>
      </c>
      <c r="B54" s="49" t="s">
        <v>151</v>
      </c>
      <c r="C54" s="50" t="s">
        <v>148</v>
      </c>
      <c r="D54" s="51" t="s">
        <v>152</v>
      </c>
      <c r="E54" s="52">
        <v>556170</v>
      </c>
      <c r="F54" s="51">
        <v>556170</v>
      </c>
      <c r="G54" s="51">
        <v>329410</v>
      </c>
      <c r="H54" s="51">
        <v>25630</v>
      </c>
      <c r="I54" s="51">
        <v>0</v>
      </c>
      <c r="J54" s="52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2">
        <f t="shared" si="1"/>
        <v>556170</v>
      </c>
    </row>
    <row r="55" spans="1:16" ht="55.5" customHeight="1">
      <c r="A55" s="49" t="s">
        <v>153</v>
      </c>
      <c r="B55" s="49" t="s">
        <v>154</v>
      </c>
      <c r="C55" s="50" t="s">
        <v>155</v>
      </c>
      <c r="D55" s="51" t="s">
        <v>156</v>
      </c>
      <c r="E55" s="52">
        <v>18914850</v>
      </c>
      <c r="F55" s="51">
        <v>18914850</v>
      </c>
      <c r="G55" s="51">
        <v>8006412</v>
      </c>
      <c r="H55" s="51">
        <v>6538378</v>
      </c>
      <c r="I55" s="51">
        <v>0</v>
      </c>
      <c r="J55" s="52">
        <v>428500</v>
      </c>
      <c r="K55" s="51">
        <v>428500</v>
      </c>
      <c r="L55" s="51">
        <v>0</v>
      </c>
      <c r="M55" s="51">
        <v>0</v>
      </c>
      <c r="N55" s="51">
        <v>0</v>
      </c>
      <c r="O55" s="51">
        <v>428500</v>
      </c>
      <c r="P55" s="52">
        <f t="shared" si="1"/>
        <v>19343350</v>
      </c>
    </row>
    <row r="56" spans="1:16" ht="55.5" customHeight="1">
      <c r="A56" s="49" t="s">
        <v>157</v>
      </c>
      <c r="B56" s="49" t="s">
        <v>158</v>
      </c>
      <c r="C56" s="50" t="s">
        <v>159</v>
      </c>
      <c r="D56" s="51" t="s">
        <v>160</v>
      </c>
      <c r="E56" s="52">
        <v>574649</v>
      </c>
      <c r="F56" s="51">
        <v>574649</v>
      </c>
      <c r="G56" s="51">
        <v>0</v>
      </c>
      <c r="H56" s="51">
        <v>0</v>
      </c>
      <c r="I56" s="51">
        <v>0</v>
      </c>
      <c r="J56" s="52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2">
        <f t="shared" si="1"/>
        <v>574649</v>
      </c>
    </row>
    <row r="57" spans="1:16" ht="55.5" customHeight="1">
      <c r="A57" s="49" t="s">
        <v>161</v>
      </c>
      <c r="B57" s="49" t="s">
        <v>162</v>
      </c>
      <c r="C57" s="50" t="s">
        <v>163</v>
      </c>
      <c r="D57" s="51" t="s">
        <v>164</v>
      </c>
      <c r="E57" s="52">
        <v>5638887</v>
      </c>
      <c r="F57" s="51">
        <v>5638887</v>
      </c>
      <c r="G57" s="51">
        <v>3227847</v>
      </c>
      <c r="H57" s="51">
        <v>1131130</v>
      </c>
      <c r="I57" s="51">
        <v>0</v>
      </c>
      <c r="J57" s="52">
        <v>110000</v>
      </c>
      <c r="K57" s="51">
        <v>110000</v>
      </c>
      <c r="L57" s="51">
        <v>0</v>
      </c>
      <c r="M57" s="51">
        <v>0</v>
      </c>
      <c r="N57" s="51">
        <v>0</v>
      </c>
      <c r="O57" s="51">
        <v>110000</v>
      </c>
      <c r="P57" s="52">
        <f t="shared" si="1"/>
        <v>5748887</v>
      </c>
    </row>
    <row r="58" spans="1:16" ht="55.5" customHeight="1">
      <c r="A58" s="49" t="s">
        <v>165</v>
      </c>
      <c r="B58" s="49" t="s">
        <v>166</v>
      </c>
      <c r="C58" s="50" t="s">
        <v>163</v>
      </c>
      <c r="D58" s="51" t="s">
        <v>167</v>
      </c>
      <c r="E58" s="52">
        <v>1559350</v>
      </c>
      <c r="F58" s="51">
        <v>1559350</v>
      </c>
      <c r="G58" s="51">
        <v>0</v>
      </c>
      <c r="H58" s="51">
        <v>0</v>
      </c>
      <c r="I58" s="51">
        <v>0</v>
      </c>
      <c r="J58" s="52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2">
        <f t="shared" si="1"/>
        <v>1559350</v>
      </c>
    </row>
    <row r="59" spans="1:16" ht="55.5" customHeight="1">
      <c r="A59" s="49" t="s">
        <v>168</v>
      </c>
      <c r="B59" s="49" t="s">
        <v>169</v>
      </c>
      <c r="C59" s="50" t="s">
        <v>163</v>
      </c>
      <c r="D59" s="51" t="s">
        <v>170</v>
      </c>
      <c r="E59" s="52">
        <v>109312</v>
      </c>
      <c r="F59" s="51">
        <v>109312</v>
      </c>
      <c r="G59" s="51">
        <v>89600</v>
      </c>
      <c r="H59" s="51">
        <v>0</v>
      </c>
      <c r="I59" s="51">
        <v>0</v>
      </c>
      <c r="J59" s="52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2">
        <f t="shared" si="1"/>
        <v>109312</v>
      </c>
    </row>
    <row r="60" spans="1:16" ht="55.5" customHeight="1">
      <c r="A60" s="49" t="s">
        <v>171</v>
      </c>
      <c r="B60" s="49" t="s">
        <v>172</v>
      </c>
      <c r="C60" s="50" t="s">
        <v>163</v>
      </c>
      <c r="D60" s="51" t="s">
        <v>173</v>
      </c>
      <c r="E60" s="52">
        <v>863191</v>
      </c>
      <c r="F60" s="51">
        <v>863191</v>
      </c>
      <c r="G60" s="51">
        <v>0</v>
      </c>
      <c r="H60" s="51">
        <v>0</v>
      </c>
      <c r="I60" s="51">
        <v>0</v>
      </c>
      <c r="J60" s="52">
        <v>48000</v>
      </c>
      <c r="K60" s="51">
        <v>48000</v>
      </c>
      <c r="L60" s="51">
        <v>0</v>
      </c>
      <c r="M60" s="51">
        <v>0</v>
      </c>
      <c r="N60" s="51">
        <v>0</v>
      </c>
      <c r="O60" s="51">
        <v>48000</v>
      </c>
      <c r="P60" s="52">
        <f t="shared" si="1"/>
        <v>911191</v>
      </c>
    </row>
    <row r="61" spans="1:16" ht="55.5" customHeight="1">
      <c r="A61" s="49" t="s">
        <v>174</v>
      </c>
      <c r="B61" s="49" t="s">
        <v>175</v>
      </c>
      <c r="C61" s="50" t="s">
        <v>176</v>
      </c>
      <c r="D61" s="51" t="s">
        <v>177</v>
      </c>
      <c r="E61" s="52">
        <v>0</v>
      </c>
      <c r="F61" s="51">
        <v>0</v>
      </c>
      <c r="G61" s="51">
        <v>0</v>
      </c>
      <c r="H61" s="51">
        <v>0</v>
      </c>
      <c r="I61" s="51">
        <v>0</v>
      </c>
      <c r="J61" s="52">
        <v>826000</v>
      </c>
      <c r="K61" s="51">
        <v>826000</v>
      </c>
      <c r="L61" s="51">
        <v>0</v>
      </c>
      <c r="M61" s="51">
        <v>0</v>
      </c>
      <c r="N61" s="51">
        <v>0</v>
      </c>
      <c r="O61" s="51">
        <v>826000</v>
      </c>
      <c r="P61" s="52">
        <f t="shared" si="1"/>
        <v>826000</v>
      </c>
    </row>
    <row r="62" spans="1:16" ht="55.5" customHeight="1">
      <c r="A62" s="44" t="s">
        <v>178</v>
      </c>
      <c r="B62" s="71"/>
      <c r="C62" s="45"/>
      <c r="D62" s="46" t="s">
        <v>179</v>
      </c>
      <c r="E62" s="47">
        <v>29471052</v>
      </c>
      <c r="F62" s="48">
        <v>29471052</v>
      </c>
      <c r="G62" s="48">
        <v>12194004</v>
      </c>
      <c r="H62" s="48">
        <v>210837</v>
      </c>
      <c r="I62" s="48">
        <v>0</v>
      </c>
      <c r="J62" s="47">
        <v>325678</v>
      </c>
      <c r="K62" s="48">
        <v>325678</v>
      </c>
      <c r="L62" s="48">
        <v>0</v>
      </c>
      <c r="M62" s="48">
        <v>0</v>
      </c>
      <c r="N62" s="48">
        <v>0</v>
      </c>
      <c r="O62" s="48">
        <v>325678</v>
      </c>
      <c r="P62" s="47">
        <f t="shared" si="1"/>
        <v>29796730</v>
      </c>
    </row>
    <row r="63" spans="1:16" ht="55.5" customHeight="1">
      <c r="A63" s="44" t="s">
        <v>180</v>
      </c>
      <c r="B63" s="71"/>
      <c r="C63" s="45"/>
      <c r="D63" s="46" t="s">
        <v>179</v>
      </c>
      <c r="E63" s="47">
        <v>29471052</v>
      </c>
      <c r="F63" s="48">
        <v>29471052</v>
      </c>
      <c r="G63" s="48">
        <v>12194004</v>
      </c>
      <c r="H63" s="48">
        <v>210837</v>
      </c>
      <c r="I63" s="48">
        <v>0</v>
      </c>
      <c r="J63" s="47">
        <v>325678</v>
      </c>
      <c r="K63" s="48">
        <v>325678</v>
      </c>
      <c r="L63" s="48">
        <v>0</v>
      </c>
      <c r="M63" s="48">
        <v>0</v>
      </c>
      <c r="N63" s="48">
        <v>0</v>
      </c>
      <c r="O63" s="48">
        <v>325678</v>
      </c>
      <c r="P63" s="47">
        <f t="shared" si="1"/>
        <v>29796730</v>
      </c>
    </row>
    <row r="64" spans="1:16" ht="55.5" customHeight="1">
      <c r="A64" s="49" t="s">
        <v>181</v>
      </c>
      <c r="B64" s="49" t="s">
        <v>73</v>
      </c>
      <c r="C64" s="50" t="s">
        <v>32</v>
      </c>
      <c r="D64" s="51" t="s">
        <v>74</v>
      </c>
      <c r="E64" s="52">
        <v>6558650</v>
      </c>
      <c r="F64" s="51">
        <v>6558650</v>
      </c>
      <c r="G64" s="51">
        <v>5176100</v>
      </c>
      <c r="H64" s="51">
        <v>500</v>
      </c>
      <c r="I64" s="51">
        <v>0</v>
      </c>
      <c r="J64" s="52">
        <v>107864</v>
      </c>
      <c r="K64" s="51">
        <v>107864</v>
      </c>
      <c r="L64" s="51">
        <v>0</v>
      </c>
      <c r="M64" s="51">
        <v>0</v>
      </c>
      <c r="N64" s="51">
        <v>0</v>
      </c>
      <c r="O64" s="51">
        <v>107864</v>
      </c>
      <c r="P64" s="52">
        <f t="shared" si="1"/>
        <v>6666514</v>
      </c>
    </row>
    <row r="65" spans="1:16" ht="55.5" customHeight="1">
      <c r="A65" s="49" t="s">
        <v>182</v>
      </c>
      <c r="B65" s="49" t="s">
        <v>183</v>
      </c>
      <c r="C65" s="50" t="s">
        <v>87</v>
      </c>
      <c r="D65" s="51" t="s">
        <v>184</v>
      </c>
      <c r="E65" s="52">
        <v>33444</v>
      </c>
      <c r="F65" s="51">
        <v>33444</v>
      </c>
      <c r="G65" s="51">
        <v>0</v>
      </c>
      <c r="H65" s="51">
        <v>0</v>
      </c>
      <c r="I65" s="51">
        <v>0</v>
      </c>
      <c r="J65" s="52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2">
        <f t="shared" si="1"/>
        <v>33444</v>
      </c>
    </row>
    <row r="66" spans="1:16" ht="55.5" customHeight="1">
      <c r="A66" s="49" t="s">
        <v>185</v>
      </c>
      <c r="B66" s="49" t="s">
        <v>186</v>
      </c>
      <c r="C66" s="50" t="s">
        <v>87</v>
      </c>
      <c r="D66" s="51" t="s">
        <v>187</v>
      </c>
      <c r="E66" s="52">
        <v>70290</v>
      </c>
      <c r="F66" s="51">
        <v>70290</v>
      </c>
      <c r="G66" s="51">
        <v>0</v>
      </c>
      <c r="H66" s="51">
        <v>0</v>
      </c>
      <c r="I66" s="51">
        <v>0</v>
      </c>
      <c r="J66" s="52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2">
        <f t="shared" si="1"/>
        <v>70290</v>
      </c>
    </row>
    <row r="67" spans="1:16" ht="78.75" customHeight="1">
      <c r="A67" s="49" t="s">
        <v>188</v>
      </c>
      <c r="B67" s="49" t="s">
        <v>189</v>
      </c>
      <c r="C67" s="50" t="s">
        <v>141</v>
      </c>
      <c r="D67" s="51" t="s">
        <v>190</v>
      </c>
      <c r="E67" s="52">
        <v>9482434</v>
      </c>
      <c r="F67" s="51">
        <v>9482434</v>
      </c>
      <c r="G67" s="51">
        <v>6917200</v>
      </c>
      <c r="H67" s="51">
        <v>210337</v>
      </c>
      <c r="I67" s="51">
        <v>0</v>
      </c>
      <c r="J67" s="52">
        <v>217814</v>
      </c>
      <c r="K67" s="51">
        <v>217814</v>
      </c>
      <c r="L67" s="51">
        <v>0</v>
      </c>
      <c r="M67" s="51">
        <v>0</v>
      </c>
      <c r="N67" s="51">
        <v>0</v>
      </c>
      <c r="O67" s="51">
        <v>217814</v>
      </c>
      <c r="P67" s="52">
        <f t="shared" si="1"/>
        <v>9700248</v>
      </c>
    </row>
    <row r="68" spans="1:16" ht="91.5" customHeight="1">
      <c r="A68" s="49" t="s">
        <v>191</v>
      </c>
      <c r="B68" s="49" t="s">
        <v>192</v>
      </c>
      <c r="C68" s="50" t="s">
        <v>76</v>
      </c>
      <c r="D68" s="51" t="s">
        <v>193</v>
      </c>
      <c r="E68" s="52">
        <v>1664000</v>
      </c>
      <c r="F68" s="51">
        <v>1664000</v>
      </c>
      <c r="G68" s="51">
        <v>0</v>
      </c>
      <c r="H68" s="51">
        <v>0</v>
      </c>
      <c r="I68" s="51">
        <v>0</v>
      </c>
      <c r="J68" s="52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2">
        <f t="shared" si="1"/>
        <v>1664000</v>
      </c>
    </row>
    <row r="69" spans="1:16" ht="55.5" customHeight="1">
      <c r="A69" s="49" t="s">
        <v>194</v>
      </c>
      <c r="B69" s="49" t="s">
        <v>195</v>
      </c>
      <c r="C69" s="50" t="s">
        <v>196</v>
      </c>
      <c r="D69" s="51" t="s">
        <v>197</v>
      </c>
      <c r="E69" s="52">
        <v>1211556</v>
      </c>
      <c r="F69" s="51">
        <v>1211556</v>
      </c>
      <c r="G69" s="51">
        <v>0</v>
      </c>
      <c r="H69" s="51">
        <v>0</v>
      </c>
      <c r="I69" s="51">
        <v>0</v>
      </c>
      <c r="J69" s="52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2">
        <f t="shared" si="1"/>
        <v>1211556</v>
      </c>
    </row>
    <row r="70" spans="1:16" ht="55.5" customHeight="1">
      <c r="A70" s="49" t="s">
        <v>198</v>
      </c>
      <c r="B70" s="49" t="s">
        <v>199</v>
      </c>
      <c r="C70" s="50" t="s">
        <v>196</v>
      </c>
      <c r="D70" s="51" t="s">
        <v>200</v>
      </c>
      <c r="E70" s="52">
        <v>270000</v>
      </c>
      <c r="F70" s="51">
        <v>270000</v>
      </c>
      <c r="G70" s="51">
        <v>0</v>
      </c>
      <c r="H70" s="51">
        <v>0</v>
      </c>
      <c r="I70" s="51">
        <v>0</v>
      </c>
      <c r="J70" s="52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2">
        <f t="shared" si="1"/>
        <v>270000</v>
      </c>
    </row>
    <row r="71" spans="1:16" ht="81.75" customHeight="1">
      <c r="A71" s="49" t="s">
        <v>201</v>
      </c>
      <c r="B71" s="49" t="s">
        <v>202</v>
      </c>
      <c r="C71" s="50" t="s">
        <v>196</v>
      </c>
      <c r="D71" s="51" t="s">
        <v>203</v>
      </c>
      <c r="E71" s="52">
        <v>122860</v>
      </c>
      <c r="F71" s="51">
        <v>122860</v>
      </c>
      <c r="G71" s="51">
        <v>100704</v>
      </c>
      <c r="H71" s="51">
        <v>0</v>
      </c>
      <c r="I71" s="51">
        <v>0</v>
      </c>
      <c r="J71" s="52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2">
        <f t="shared" si="1"/>
        <v>122860</v>
      </c>
    </row>
    <row r="72" spans="1:16" ht="55.5" customHeight="1">
      <c r="A72" s="49" t="s">
        <v>387</v>
      </c>
      <c r="B72" s="49" t="s">
        <v>388</v>
      </c>
      <c r="C72" s="50" t="s">
        <v>206</v>
      </c>
      <c r="D72" s="51" t="s">
        <v>389</v>
      </c>
      <c r="E72" s="52">
        <v>4000</v>
      </c>
      <c r="F72" s="51">
        <v>4000</v>
      </c>
      <c r="G72" s="51">
        <v>0</v>
      </c>
      <c r="H72" s="51">
        <v>0</v>
      </c>
      <c r="I72" s="51">
        <v>0</v>
      </c>
      <c r="J72" s="52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2">
        <f t="shared" si="1"/>
        <v>4000</v>
      </c>
    </row>
    <row r="73" spans="1:16" ht="55.5" customHeight="1">
      <c r="A73" s="49" t="s">
        <v>204</v>
      </c>
      <c r="B73" s="49" t="s">
        <v>205</v>
      </c>
      <c r="C73" s="50" t="s">
        <v>206</v>
      </c>
      <c r="D73" s="51" t="s">
        <v>207</v>
      </c>
      <c r="E73" s="52">
        <v>10053818</v>
      </c>
      <c r="F73" s="51">
        <v>10053818</v>
      </c>
      <c r="G73" s="51">
        <v>0</v>
      </c>
      <c r="H73" s="51">
        <v>0</v>
      </c>
      <c r="I73" s="51">
        <v>0</v>
      </c>
      <c r="J73" s="52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2">
        <f t="shared" si="1"/>
        <v>10053818</v>
      </c>
    </row>
    <row r="74" spans="1:16" ht="55.5" customHeight="1">
      <c r="A74" s="44" t="s">
        <v>208</v>
      </c>
      <c r="B74" s="71"/>
      <c r="C74" s="45"/>
      <c r="D74" s="46" t="s">
        <v>209</v>
      </c>
      <c r="E74" s="47">
        <v>1877631</v>
      </c>
      <c r="F74" s="48">
        <v>1877631</v>
      </c>
      <c r="G74" s="48">
        <v>1355215</v>
      </c>
      <c r="H74" s="48">
        <v>29125</v>
      </c>
      <c r="I74" s="48">
        <v>0</v>
      </c>
      <c r="J74" s="47">
        <v>24230</v>
      </c>
      <c r="K74" s="48">
        <v>24230</v>
      </c>
      <c r="L74" s="48">
        <v>0</v>
      </c>
      <c r="M74" s="48">
        <v>0</v>
      </c>
      <c r="N74" s="48">
        <v>0</v>
      </c>
      <c r="O74" s="48">
        <v>24230</v>
      </c>
      <c r="P74" s="47">
        <f t="shared" si="1"/>
        <v>1901861</v>
      </c>
    </row>
    <row r="75" spans="1:16" ht="55.5" customHeight="1">
      <c r="A75" s="44" t="s">
        <v>210</v>
      </c>
      <c r="B75" s="71"/>
      <c r="C75" s="45"/>
      <c r="D75" s="46" t="s">
        <v>209</v>
      </c>
      <c r="E75" s="47">
        <v>1877631</v>
      </c>
      <c r="F75" s="48">
        <v>1877631</v>
      </c>
      <c r="G75" s="48">
        <v>1355215</v>
      </c>
      <c r="H75" s="48">
        <v>29125</v>
      </c>
      <c r="I75" s="48">
        <v>0</v>
      </c>
      <c r="J75" s="47">
        <v>24230</v>
      </c>
      <c r="K75" s="48">
        <v>24230</v>
      </c>
      <c r="L75" s="48">
        <v>0</v>
      </c>
      <c r="M75" s="48">
        <v>0</v>
      </c>
      <c r="N75" s="48">
        <v>0</v>
      </c>
      <c r="O75" s="48">
        <v>24230</v>
      </c>
      <c r="P75" s="47">
        <f t="shared" si="1"/>
        <v>1901861</v>
      </c>
    </row>
    <row r="76" spans="1:16" ht="55.5" customHeight="1">
      <c r="A76" s="49" t="s">
        <v>211</v>
      </c>
      <c r="B76" s="49" t="s">
        <v>73</v>
      </c>
      <c r="C76" s="50" t="s">
        <v>32</v>
      </c>
      <c r="D76" s="51" t="s">
        <v>74</v>
      </c>
      <c r="E76" s="52">
        <v>1861651</v>
      </c>
      <c r="F76" s="51">
        <v>1861651</v>
      </c>
      <c r="G76" s="51">
        <v>1355215</v>
      </c>
      <c r="H76" s="51">
        <v>29125</v>
      </c>
      <c r="I76" s="51">
        <v>0</v>
      </c>
      <c r="J76" s="52">
        <v>24230</v>
      </c>
      <c r="K76" s="51">
        <v>24230</v>
      </c>
      <c r="L76" s="51">
        <v>0</v>
      </c>
      <c r="M76" s="51">
        <v>0</v>
      </c>
      <c r="N76" s="51">
        <v>0</v>
      </c>
      <c r="O76" s="51">
        <v>24230</v>
      </c>
      <c r="P76" s="52">
        <f t="shared" si="1"/>
        <v>1885881</v>
      </c>
    </row>
    <row r="77" spans="1:16" ht="55.5" customHeight="1">
      <c r="A77" s="49" t="s">
        <v>212</v>
      </c>
      <c r="B77" s="49" t="s">
        <v>213</v>
      </c>
      <c r="C77" s="50" t="s">
        <v>141</v>
      </c>
      <c r="D77" s="51" t="s">
        <v>214</v>
      </c>
      <c r="E77" s="52">
        <v>15980</v>
      </c>
      <c r="F77" s="51">
        <v>15980</v>
      </c>
      <c r="G77" s="51">
        <v>0</v>
      </c>
      <c r="H77" s="51">
        <v>0</v>
      </c>
      <c r="I77" s="51">
        <v>0</v>
      </c>
      <c r="J77" s="52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2">
        <f t="shared" si="1"/>
        <v>15980</v>
      </c>
    </row>
    <row r="78" spans="1:16" ht="55.5" customHeight="1">
      <c r="A78" s="44" t="s">
        <v>215</v>
      </c>
      <c r="B78" s="71"/>
      <c r="C78" s="45"/>
      <c r="D78" s="46" t="s">
        <v>216</v>
      </c>
      <c r="E78" s="47">
        <v>55804572</v>
      </c>
      <c r="F78" s="48">
        <v>25230831.280000001</v>
      </c>
      <c r="G78" s="48">
        <v>3855827</v>
      </c>
      <c r="H78" s="48">
        <v>2594873</v>
      </c>
      <c r="I78" s="48">
        <v>30573740.719999999</v>
      </c>
      <c r="J78" s="47">
        <v>7535152</v>
      </c>
      <c r="K78" s="48">
        <v>7171052</v>
      </c>
      <c r="L78" s="48">
        <v>364100</v>
      </c>
      <c r="M78" s="48">
        <v>0</v>
      </c>
      <c r="N78" s="48">
        <v>0</v>
      </c>
      <c r="O78" s="48">
        <v>7171052</v>
      </c>
      <c r="P78" s="47">
        <f t="shared" ref="P78:P109" si="2">E78+J78</f>
        <v>63339724</v>
      </c>
    </row>
    <row r="79" spans="1:16" ht="55.5" customHeight="1">
      <c r="A79" s="44" t="s">
        <v>217</v>
      </c>
      <c r="B79" s="71"/>
      <c r="C79" s="45"/>
      <c r="D79" s="46" t="s">
        <v>216</v>
      </c>
      <c r="E79" s="47">
        <v>55804572</v>
      </c>
      <c r="F79" s="48">
        <v>25230831.280000001</v>
      </c>
      <c r="G79" s="48">
        <v>3855827</v>
      </c>
      <c r="H79" s="48">
        <v>2594873</v>
      </c>
      <c r="I79" s="48">
        <v>30573740.719999999</v>
      </c>
      <c r="J79" s="47">
        <v>7535152</v>
      </c>
      <c r="K79" s="48">
        <v>7171052</v>
      </c>
      <c r="L79" s="48">
        <v>364100</v>
      </c>
      <c r="M79" s="48">
        <v>0</v>
      </c>
      <c r="N79" s="48">
        <v>0</v>
      </c>
      <c r="O79" s="48">
        <v>7171052</v>
      </c>
      <c r="P79" s="47">
        <f t="shared" si="2"/>
        <v>63339724</v>
      </c>
    </row>
    <row r="80" spans="1:16" ht="55.5" customHeight="1">
      <c r="A80" s="49" t="s">
        <v>218</v>
      </c>
      <c r="B80" s="49" t="s">
        <v>73</v>
      </c>
      <c r="C80" s="50" t="s">
        <v>32</v>
      </c>
      <c r="D80" s="51" t="s">
        <v>74</v>
      </c>
      <c r="E80" s="52">
        <v>4959801.2799999993</v>
      </c>
      <c r="F80" s="51">
        <v>4959801.2799999993</v>
      </c>
      <c r="G80" s="51">
        <v>3855827</v>
      </c>
      <c r="H80" s="51">
        <v>130673</v>
      </c>
      <c r="I80" s="51">
        <v>0</v>
      </c>
      <c r="J80" s="52">
        <v>21000</v>
      </c>
      <c r="K80" s="51">
        <v>21000</v>
      </c>
      <c r="L80" s="51">
        <v>0</v>
      </c>
      <c r="M80" s="51">
        <v>0</v>
      </c>
      <c r="N80" s="51">
        <v>0</v>
      </c>
      <c r="O80" s="51">
        <v>21000</v>
      </c>
      <c r="P80" s="52">
        <f t="shared" si="2"/>
        <v>4980801.2799999993</v>
      </c>
    </row>
    <row r="81" spans="1:16" ht="55.5" customHeight="1">
      <c r="A81" s="49" t="s">
        <v>219</v>
      </c>
      <c r="B81" s="49" t="s">
        <v>220</v>
      </c>
      <c r="C81" s="50" t="s">
        <v>95</v>
      </c>
      <c r="D81" s="51" t="s">
        <v>221</v>
      </c>
      <c r="E81" s="52">
        <v>0</v>
      </c>
      <c r="F81" s="51">
        <v>0</v>
      </c>
      <c r="G81" s="51">
        <v>0</v>
      </c>
      <c r="H81" s="51">
        <v>0</v>
      </c>
      <c r="I81" s="51">
        <v>0</v>
      </c>
      <c r="J81" s="52">
        <v>650000</v>
      </c>
      <c r="K81" s="51">
        <v>650000</v>
      </c>
      <c r="L81" s="51">
        <v>0</v>
      </c>
      <c r="M81" s="51">
        <v>0</v>
      </c>
      <c r="N81" s="51">
        <v>0</v>
      </c>
      <c r="O81" s="51">
        <v>650000</v>
      </c>
      <c r="P81" s="52">
        <f t="shared" si="2"/>
        <v>650000</v>
      </c>
    </row>
    <row r="82" spans="1:16" ht="55.5" customHeight="1">
      <c r="A82" s="49" t="s">
        <v>222</v>
      </c>
      <c r="B82" s="49" t="s">
        <v>223</v>
      </c>
      <c r="C82" s="50" t="s">
        <v>224</v>
      </c>
      <c r="D82" s="51" t="s">
        <v>225</v>
      </c>
      <c r="E82" s="52">
        <v>124300</v>
      </c>
      <c r="F82" s="51">
        <v>124300</v>
      </c>
      <c r="G82" s="51">
        <v>0</v>
      </c>
      <c r="H82" s="51">
        <v>0</v>
      </c>
      <c r="I82" s="51">
        <v>0</v>
      </c>
      <c r="J82" s="52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2">
        <f t="shared" si="2"/>
        <v>124300</v>
      </c>
    </row>
    <row r="83" spans="1:16" ht="55.5" customHeight="1">
      <c r="A83" s="49" t="s">
        <v>226</v>
      </c>
      <c r="B83" s="49" t="s">
        <v>205</v>
      </c>
      <c r="C83" s="50" t="s">
        <v>206</v>
      </c>
      <c r="D83" s="51" t="s">
        <v>207</v>
      </c>
      <c r="E83" s="52">
        <v>698400</v>
      </c>
      <c r="F83" s="51">
        <v>698400</v>
      </c>
      <c r="G83" s="51">
        <v>0</v>
      </c>
      <c r="H83" s="51">
        <v>0</v>
      </c>
      <c r="I83" s="51">
        <v>0</v>
      </c>
      <c r="J83" s="52">
        <v>0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2">
        <f t="shared" si="2"/>
        <v>698400</v>
      </c>
    </row>
    <row r="84" spans="1:16" ht="55.5" customHeight="1">
      <c r="A84" s="49" t="s">
        <v>227</v>
      </c>
      <c r="B84" s="49" t="s">
        <v>228</v>
      </c>
      <c r="C84" s="50" t="s">
        <v>229</v>
      </c>
      <c r="D84" s="51" t="s">
        <v>230</v>
      </c>
      <c r="E84" s="52">
        <v>569557</v>
      </c>
      <c r="F84" s="51">
        <v>0</v>
      </c>
      <c r="G84" s="51">
        <v>0</v>
      </c>
      <c r="H84" s="51">
        <v>0</v>
      </c>
      <c r="I84" s="51">
        <v>569557</v>
      </c>
      <c r="J84" s="52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2">
        <f t="shared" si="2"/>
        <v>569557</v>
      </c>
    </row>
    <row r="85" spans="1:16" ht="55.5" customHeight="1">
      <c r="A85" s="49" t="s">
        <v>231</v>
      </c>
      <c r="B85" s="49" t="s">
        <v>232</v>
      </c>
      <c r="C85" s="50" t="s">
        <v>233</v>
      </c>
      <c r="D85" s="51" t="s">
        <v>234</v>
      </c>
      <c r="E85" s="52">
        <v>1524235</v>
      </c>
      <c r="F85" s="51">
        <v>0</v>
      </c>
      <c r="G85" s="51">
        <v>0</v>
      </c>
      <c r="H85" s="51">
        <v>0</v>
      </c>
      <c r="I85" s="51">
        <v>1524235</v>
      </c>
      <c r="J85" s="52">
        <v>695070</v>
      </c>
      <c r="K85" s="51">
        <v>695070</v>
      </c>
      <c r="L85" s="51">
        <v>0</v>
      </c>
      <c r="M85" s="51">
        <v>0</v>
      </c>
      <c r="N85" s="51">
        <v>0</v>
      </c>
      <c r="O85" s="51">
        <v>695070</v>
      </c>
      <c r="P85" s="52">
        <f t="shared" si="2"/>
        <v>2219305</v>
      </c>
    </row>
    <row r="86" spans="1:16" ht="55.5" customHeight="1">
      <c r="A86" s="49" t="s">
        <v>235</v>
      </c>
      <c r="B86" s="49" t="s">
        <v>236</v>
      </c>
      <c r="C86" s="50" t="s">
        <v>233</v>
      </c>
      <c r="D86" s="51" t="s">
        <v>237</v>
      </c>
      <c r="E86" s="52">
        <v>5418180</v>
      </c>
      <c r="F86" s="51">
        <v>0</v>
      </c>
      <c r="G86" s="51">
        <v>0</v>
      </c>
      <c r="H86" s="51">
        <v>0</v>
      </c>
      <c r="I86" s="51">
        <v>5418180</v>
      </c>
      <c r="J86" s="52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2">
        <f t="shared" si="2"/>
        <v>5418180</v>
      </c>
    </row>
    <row r="87" spans="1:16" ht="55.5" customHeight="1">
      <c r="A87" s="49" t="s">
        <v>238</v>
      </c>
      <c r="B87" s="49" t="s">
        <v>239</v>
      </c>
      <c r="C87" s="50" t="s">
        <v>233</v>
      </c>
      <c r="D87" s="51" t="s">
        <v>240</v>
      </c>
      <c r="E87" s="52">
        <v>41032652</v>
      </c>
      <c r="F87" s="51">
        <v>18318330</v>
      </c>
      <c r="G87" s="51">
        <v>0</v>
      </c>
      <c r="H87" s="51">
        <v>2464200</v>
      </c>
      <c r="I87" s="51">
        <v>22714322</v>
      </c>
      <c r="J87" s="52">
        <v>3671100</v>
      </c>
      <c r="K87" s="51">
        <v>3671100</v>
      </c>
      <c r="L87" s="51">
        <v>0</v>
      </c>
      <c r="M87" s="51">
        <v>0</v>
      </c>
      <c r="N87" s="51">
        <v>0</v>
      </c>
      <c r="O87" s="51">
        <v>3671100</v>
      </c>
      <c r="P87" s="52">
        <f t="shared" si="2"/>
        <v>44703752</v>
      </c>
    </row>
    <row r="88" spans="1:16" ht="55.5" customHeight="1">
      <c r="A88" s="49" t="s">
        <v>241</v>
      </c>
      <c r="B88" s="49" t="s">
        <v>242</v>
      </c>
      <c r="C88" s="50" t="s">
        <v>243</v>
      </c>
      <c r="D88" s="51" t="s">
        <v>244</v>
      </c>
      <c r="E88" s="52">
        <v>0</v>
      </c>
      <c r="F88" s="51">
        <v>0</v>
      </c>
      <c r="G88" s="51">
        <v>0</v>
      </c>
      <c r="H88" s="51">
        <v>0</v>
      </c>
      <c r="I88" s="51">
        <v>0</v>
      </c>
      <c r="J88" s="52">
        <v>1033882</v>
      </c>
      <c r="K88" s="51">
        <v>1033882</v>
      </c>
      <c r="L88" s="51">
        <v>0</v>
      </c>
      <c r="M88" s="51">
        <v>0</v>
      </c>
      <c r="N88" s="51">
        <v>0</v>
      </c>
      <c r="O88" s="51">
        <v>1033882</v>
      </c>
      <c r="P88" s="52">
        <f t="shared" si="2"/>
        <v>1033882</v>
      </c>
    </row>
    <row r="89" spans="1:16" ht="55.5" customHeight="1">
      <c r="A89" s="49" t="s">
        <v>245</v>
      </c>
      <c r="B89" s="49" t="s">
        <v>51</v>
      </c>
      <c r="C89" s="50" t="s">
        <v>52</v>
      </c>
      <c r="D89" s="51" t="s">
        <v>53</v>
      </c>
      <c r="E89" s="52">
        <v>280000</v>
      </c>
      <c r="F89" s="51">
        <v>280000</v>
      </c>
      <c r="G89" s="51">
        <v>0</v>
      </c>
      <c r="H89" s="51">
        <v>0</v>
      </c>
      <c r="I89" s="51">
        <v>0</v>
      </c>
      <c r="J89" s="52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2">
        <f t="shared" si="2"/>
        <v>280000</v>
      </c>
    </row>
    <row r="90" spans="1:16" ht="55.5" customHeight="1">
      <c r="A90" s="49" t="s">
        <v>393</v>
      </c>
      <c r="B90" s="49" t="s">
        <v>394</v>
      </c>
      <c r="C90" s="50" t="s">
        <v>395</v>
      </c>
      <c r="D90" s="51" t="s">
        <v>396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2">
        <v>450000</v>
      </c>
      <c r="K90" s="51">
        <v>450000</v>
      </c>
      <c r="L90" s="51">
        <v>0</v>
      </c>
      <c r="M90" s="51">
        <v>0</v>
      </c>
      <c r="N90" s="51">
        <v>0</v>
      </c>
      <c r="O90" s="51">
        <v>450000</v>
      </c>
      <c r="P90" s="52">
        <f t="shared" si="2"/>
        <v>450000</v>
      </c>
    </row>
    <row r="91" spans="1:16" ht="55.5" customHeight="1">
      <c r="A91" s="49" t="s">
        <v>246</v>
      </c>
      <c r="B91" s="49" t="s">
        <v>247</v>
      </c>
      <c r="C91" s="50" t="s">
        <v>248</v>
      </c>
      <c r="D91" s="51" t="s">
        <v>249</v>
      </c>
      <c r="E91" s="52">
        <v>400000</v>
      </c>
      <c r="F91" s="51">
        <v>400000</v>
      </c>
      <c r="G91" s="51">
        <v>0</v>
      </c>
      <c r="H91" s="51">
        <v>0</v>
      </c>
      <c r="I91" s="51">
        <v>0</v>
      </c>
      <c r="J91" s="52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2">
        <f t="shared" si="2"/>
        <v>400000</v>
      </c>
    </row>
    <row r="92" spans="1:16" ht="55.5" customHeight="1">
      <c r="A92" s="49" t="s">
        <v>250</v>
      </c>
      <c r="B92" s="49" t="s">
        <v>175</v>
      </c>
      <c r="C92" s="50" t="s">
        <v>176</v>
      </c>
      <c r="D92" s="51" t="s">
        <v>177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2">
        <v>650000</v>
      </c>
      <c r="K92" s="51">
        <v>650000</v>
      </c>
      <c r="L92" s="51">
        <v>0</v>
      </c>
      <c r="M92" s="51">
        <v>0</v>
      </c>
      <c r="N92" s="51">
        <v>0</v>
      </c>
      <c r="O92" s="51">
        <v>650000</v>
      </c>
      <c r="P92" s="52">
        <f t="shared" si="2"/>
        <v>650000</v>
      </c>
    </row>
    <row r="93" spans="1:16" ht="55.5" customHeight="1">
      <c r="A93" s="49" t="s">
        <v>251</v>
      </c>
      <c r="B93" s="49" t="s">
        <v>252</v>
      </c>
      <c r="C93" s="50" t="s">
        <v>56</v>
      </c>
      <c r="D93" s="51" t="s">
        <v>253</v>
      </c>
      <c r="E93" s="52">
        <v>347446.72</v>
      </c>
      <c r="F93" s="51">
        <v>0</v>
      </c>
      <c r="G93" s="51">
        <v>0</v>
      </c>
      <c r="H93" s="51">
        <v>0</v>
      </c>
      <c r="I93" s="51">
        <v>347446.72</v>
      </c>
      <c r="J93" s="52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2">
        <f t="shared" si="2"/>
        <v>347446.72</v>
      </c>
    </row>
    <row r="94" spans="1:16" ht="55.5" customHeight="1">
      <c r="A94" s="49" t="s">
        <v>254</v>
      </c>
      <c r="B94" s="49" t="s">
        <v>255</v>
      </c>
      <c r="C94" s="50" t="s">
        <v>256</v>
      </c>
      <c r="D94" s="51" t="s">
        <v>257</v>
      </c>
      <c r="E94" s="52">
        <v>450000</v>
      </c>
      <c r="F94" s="51">
        <v>450000</v>
      </c>
      <c r="G94" s="51">
        <v>0</v>
      </c>
      <c r="H94" s="51">
        <v>0</v>
      </c>
      <c r="I94" s="51">
        <v>0</v>
      </c>
      <c r="J94" s="52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2">
        <f t="shared" si="2"/>
        <v>450000</v>
      </c>
    </row>
    <row r="95" spans="1:16" ht="55.5" customHeight="1">
      <c r="A95" s="49" t="s">
        <v>258</v>
      </c>
      <c r="B95" s="49" t="s">
        <v>259</v>
      </c>
      <c r="C95" s="50" t="s">
        <v>260</v>
      </c>
      <c r="D95" s="51" t="s">
        <v>261</v>
      </c>
      <c r="E95" s="52">
        <v>0</v>
      </c>
      <c r="F95" s="51">
        <v>0</v>
      </c>
      <c r="G95" s="51">
        <v>0</v>
      </c>
      <c r="H95" s="51">
        <v>0</v>
      </c>
      <c r="I95" s="51">
        <v>0</v>
      </c>
      <c r="J95" s="52">
        <v>364100</v>
      </c>
      <c r="K95" s="51">
        <v>0</v>
      </c>
      <c r="L95" s="51">
        <v>364100</v>
      </c>
      <c r="M95" s="51">
        <v>0</v>
      </c>
      <c r="N95" s="51">
        <v>0</v>
      </c>
      <c r="O95" s="51">
        <v>0</v>
      </c>
      <c r="P95" s="52">
        <f t="shared" si="2"/>
        <v>364100</v>
      </c>
    </row>
    <row r="96" spans="1:16" ht="55.5" customHeight="1">
      <c r="A96" s="44" t="s">
        <v>262</v>
      </c>
      <c r="B96" s="71"/>
      <c r="C96" s="45"/>
      <c r="D96" s="46" t="s">
        <v>263</v>
      </c>
      <c r="E96" s="47">
        <v>1401139.0000000002</v>
      </c>
      <c r="F96" s="48">
        <v>1401139.0000000002</v>
      </c>
      <c r="G96" s="48">
        <v>931800</v>
      </c>
      <c r="H96" s="48">
        <v>102406</v>
      </c>
      <c r="I96" s="48">
        <v>0</v>
      </c>
      <c r="J96" s="47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7">
        <f t="shared" si="2"/>
        <v>1401139.0000000002</v>
      </c>
    </row>
    <row r="97" spans="1:16" ht="55.5" customHeight="1">
      <c r="A97" s="44" t="s">
        <v>264</v>
      </c>
      <c r="B97" s="71"/>
      <c r="C97" s="45"/>
      <c r="D97" s="46" t="s">
        <v>263</v>
      </c>
      <c r="E97" s="47">
        <v>1401139.0000000002</v>
      </c>
      <c r="F97" s="48">
        <v>1401139.0000000002</v>
      </c>
      <c r="G97" s="48">
        <v>931800</v>
      </c>
      <c r="H97" s="48">
        <v>102406</v>
      </c>
      <c r="I97" s="48">
        <v>0</v>
      </c>
      <c r="J97" s="47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7">
        <f t="shared" si="2"/>
        <v>1401139.0000000002</v>
      </c>
    </row>
    <row r="98" spans="1:16" ht="55.5" customHeight="1">
      <c r="A98" s="49" t="s">
        <v>265</v>
      </c>
      <c r="B98" s="49" t="s">
        <v>73</v>
      </c>
      <c r="C98" s="50" t="s">
        <v>32</v>
      </c>
      <c r="D98" s="51" t="s">
        <v>74</v>
      </c>
      <c r="E98" s="52">
        <v>1309139.0000000002</v>
      </c>
      <c r="F98" s="51">
        <v>1309139.0000000002</v>
      </c>
      <c r="G98" s="51">
        <v>931800</v>
      </c>
      <c r="H98" s="51">
        <v>102406</v>
      </c>
      <c r="I98" s="51">
        <v>0</v>
      </c>
      <c r="J98" s="52">
        <v>0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2">
        <f t="shared" si="2"/>
        <v>1309139.0000000002</v>
      </c>
    </row>
    <row r="99" spans="1:16" ht="55.5" customHeight="1">
      <c r="A99" s="49" t="s">
        <v>266</v>
      </c>
      <c r="B99" s="49" t="s">
        <v>51</v>
      </c>
      <c r="C99" s="50" t="s">
        <v>52</v>
      </c>
      <c r="D99" s="51" t="s">
        <v>53</v>
      </c>
      <c r="E99" s="52">
        <v>92000</v>
      </c>
      <c r="F99" s="51">
        <v>92000</v>
      </c>
      <c r="G99" s="51">
        <v>0</v>
      </c>
      <c r="H99" s="51">
        <v>0</v>
      </c>
      <c r="I99" s="51">
        <v>0</v>
      </c>
      <c r="J99" s="52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2">
        <f t="shared" si="2"/>
        <v>92000</v>
      </c>
    </row>
    <row r="100" spans="1:16" ht="55.5" customHeight="1">
      <c r="A100" s="44" t="s">
        <v>267</v>
      </c>
      <c r="B100" s="71"/>
      <c r="C100" s="45"/>
      <c r="D100" s="46" t="s">
        <v>268</v>
      </c>
      <c r="E100" s="47">
        <v>1744527</v>
      </c>
      <c r="F100" s="48">
        <v>1744527</v>
      </c>
      <c r="G100" s="48">
        <v>1339440</v>
      </c>
      <c r="H100" s="48">
        <v>71064</v>
      </c>
      <c r="I100" s="48">
        <v>0</v>
      </c>
      <c r="J100" s="47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7">
        <f t="shared" si="2"/>
        <v>1744527</v>
      </c>
    </row>
    <row r="101" spans="1:16" ht="55.5" customHeight="1">
      <c r="A101" s="44" t="s">
        <v>269</v>
      </c>
      <c r="B101" s="71"/>
      <c r="C101" s="45"/>
      <c r="D101" s="46" t="s">
        <v>268</v>
      </c>
      <c r="E101" s="47">
        <v>1744527</v>
      </c>
      <c r="F101" s="48">
        <v>1744527</v>
      </c>
      <c r="G101" s="48">
        <v>1339440</v>
      </c>
      <c r="H101" s="48">
        <v>71064</v>
      </c>
      <c r="I101" s="48">
        <v>0</v>
      </c>
      <c r="J101" s="47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7">
        <f t="shared" si="2"/>
        <v>1744527</v>
      </c>
    </row>
    <row r="102" spans="1:16" ht="55.5" customHeight="1">
      <c r="A102" s="49" t="s">
        <v>270</v>
      </c>
      <c r="B102" s="49" t="s">
        <v>73</v>
      </c>
      <c r="C102" s="50" t="s">
        <v>32</v>
      </c>
      <c r="D102" s="51" t="s">
        <v>74</v>
      </c>
      <c r="E102" s="52">
        <v>1744527</v>
      </c>
      <c r="F102" s="51">
        <v>1744527</v>
      </c>
      <c r="G102" s="51">
        <v>1339440</v>
      </c>
      <c r="H102" s="51">
        <v>71064</v>
      </c>
      <c r="I102" s="51">
        <v>0</v>
      </c>
      <c r="J102" s="52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2">
        <f t="shared" si="2"/>
        <v>1744527</v>
      </c>
    </row>
    <row r="103" spans="1:16" ht="55.5" customHeight="1">
      <c r="A103" s="44" t="s">
        <v>271</v>
      </c>
      <c r="B103" s="71"/>
      <c r="C103" s="45"/>
      <c r="D103" s="46" t="s">
        <v>272</v>
      </c>
      <c r="E103" s="47">
        <v>12247441</v>
      </c>
      <c r="F103" s="48">
        <v>10447441</v>
      </c>
      <c r="G103" s="48">
        <v>2176300</v>
      </c>
      <c r="H103" s="48">
        <v>136788</v>
      </c>
      <c r="I103" s="48">
        <v>0</v>
      </c>
      <c r="J103" s="47">
        <v>6669100</v>
      </c>
      <c r="K103" s="48">
        <v>6669100</v>
      </c>
      <c r="L103" s="48">
        <v>0</v>
      </c>
      <c r="M103" s="48">
        <v>0</v>
      </c>
      <c r="N103" s="48">
        <v>0</v>
      </c>
      <c r="O103" s="48">
        <v>6669100</v>
      </c>
      <c r="P103" s="47">
        <f t="shared" si="2"/>
        <v>18916541</v>
      </c>
    </row>
    <row r="104" spans="1:16" ht="55.5" customHeight="1">
      <c r="A104" s="44" t="s">
        <v>273</v>
      </c>
      <c r="B104" s="71"/>
      <c r="C104" s="45"/>
      <c r="D104" s="46" t="s">
        <v>272</v>
      </c>
      <c r="E104" s="47">
        <v>12247441</v>
      </c>
      <c r="F104" s="48">
        <v>10447441</v>
      </c>
      <c r="G104" s="48">
        <v>2176300</v>
      </c>
      <c r="H104" s="48">
        <v>136788</v>
      </c>
      <c r="I104" s="48">
        <v>0</v>
      </c>
      <c r="J104" s="47">
        <v>6669100</v>
      </c>
      <c r="K104" s="48">
        <v>6669100</v>
      </c>
      <c r="L104" s="48">
        <v>0</v>
      </c>
      <c r="M104" s="48">
        <v>0</v>
      </c>
      <c r="N104" s="48">
        <v>0</v>
      </c>
      <c r="O104" s="48">
        <v>6669100</v>
      </c>
      <c r="P104" s="47">
        <f t="shared" si="2"/>
        <v>18916541</v>
      </c>
    </row>
    <row r="105" spans="1:16" ht="55.5" customHeight="1">
      <c r="A105" s="49" t="s">
        <v>274</v>
      </c>
      <c r="B105" s="49" t="s">
        <v>73</v>
      </c>
      <c r="C105" s="50" t="s">
        <v>32</v>
      </c>
      <c r="D105" s="51" t="s">
        <v>74</v>
      </c>
      <c r="E105" s="52">
        <v>3147141</v>
      </c>
      <c r="F105" s="51">
        <v>3147141</v>
      </c>
      <c r="G105" s="51">
        <v>2176300</v>
      </c>
      <c r="H105" s="51">
        <v>136788</v>
      </c>
      <c r="I105" s="51">
        <v>0</v>
      </c>
      <c r="J105" s="52">
        <v>0</v>
      </c>
      <c r="K105" s="51">
        <v>0</v>
      </c>
      <c r="L105" s="51">
        <v>0</v>
      </c>
      <c r="M105" s="51">
        <v>0</v>
      </c>
      <c r="N105" s="51">
        <v>0</v>
      </c>
      <c r="O105" s="51">
        <v>0</v>
      </c>
      <c r="P105" s="52">
        <f t="shared" si="2"/>
        <v>3147141</v>
      </c>
    </row>
    <row r="106" spans="1:16" ht="55.5" customHeight="1">
      <c r="A106" s="49" t="s">
        <v>275</v>
      </c>
      <c r="B106" s="49" t="s">
        <v>276</v>
      </c>
      <c r="C106" s="50" t="s">
        <v>36</v>
      </c>
      <c r="D106" s="51" t="s">
        <v>277</v>
      </c>
      <c r="E106" s="52">
        <v>1800000</v>
      </c>
      <c r="F106" s="51">
        <v>0</v>
      </c>
      <c r="G106" s="51">
        <v>0</v>
      </c>
      <c r="H106" s="51">
        <v>0</v>
      </c>
      <c r="I106" s="51">
        <v>0</v>
      </c>
      <c r="J106" s="52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2">
        <f t="shared" si="2"/>
        <v>1800000</v>
      </c>
    </row>
    <row r="107" spans="1:16" ht="55.5" customHeight="1">
      <c r="A107" s="49" t="s">
        <v>5</v>
      </c>
      <c r="B107" s="49" t="s">
        <v>6</v>
      </c>
      <c r="C107" s="50" t="s">
        <v>35</v>
      </c>
      <c r="D107" s="51" t="s">
        <v>3</v>
      </c>
      <c r="E107" s="52">
        <v>1945800</v>
      </c>
      <c r="F107" s="51">
        <v>1945800</v>
      </c>
      <c r="G107" s="51">
        <v>0</v>
      </c>
      <c r="H107" s="51">
        <v>0</v>
      </c>
      <c r="I107" s="51">
        <v>0</v>
      </c>
      <c r="J107" s="52">
        <v>2530100</v>
      </c>
      <c r="K107" s="51">
        <v>2530100</v>
      </c>
      <c r="L107" s="51">
        <v>0</v>
      </c>
      <c r="M107" s="51">
        <v>0</v>
      </c>
      <c r="N107" s="51">
        <v>0</v>
      </c>
      <c r="O107" s="51">
        <v>2530100</v>
      </c>
      <c r="P107" s="52">
        <f t="shared" si="2"/>
        <v>4475900</v>
      </c>
    </row>
    <row r="108" spans="1:16" ht="55.5" customHeight="1">
      <c r="A108" s="49" t="s">
        <v>7</v>
      </c>
      <c r="B108" s="49" t="s">
        <v>278</v>
      </c>
      <c r="C108" s="50" t="s">
        <v>35</v>
      </c>
      <c r="D108" s="51" t="s">
        <v>8</v>
      </c>
      <c r="E108" s="52">
        <v>5354500</v>
      </c>
      <c r="F108" s="51">
        <v>5354500</v>
      </c>
      <c r="G108" s="51">
        <v>0</v>
      </c>
      <c r="H108" s="51">
        <v>0</v>
      </c>
      <c r="I108" s="51">
        <v>0</v>
      </c>
      <c r="J108" s="52">
        <v>4139000</v>
      </c>
      <c r="K108" s="51">
        <v>4139000</v>
      </c>
      <c r="L108" s="51">
        <v>0</v>
      </c>
      <c r="M108" s="51">
        <v>0</v>
      </c>
      <c r="N108" s="51">
        <v>0</v>
      </c>
      <c r="O108" s="51">
        <v>4139000</v>
      </c>
      <c r="P108" s="52">
        <f t="shared" si="2"/>
        <v>9493500</v>
      </c>
    </row>
    <row r="109" spans="1:16" ht="55.5" customHeight="1">
      <c r="A109" s="53" t="s">
        <v>4</v>
      </c>
      <c r="B109" s="54" t="s">
        <v>4</v>
      </c>
      <c r="C109" s="55" t="s">
        <v>4</v>
      </c>
      <c r="D109" s="56" t="s">
        <v>279</v>
      </c>
      <c r="E109" s="47">
        <v>487232421.5</v>
      </c>
      <c r="F109" s="47">
        <v>453428680.77999997</v>
      </c>
      <c r="G109" s="47">
        <v>233896868.18000001</v>
      </c>
      <c r="H109" s="47">
        <v>44587210</v>
      </c>
      <c r="I109" s="47">
        <v>32003740.719999999</v>
      </c>
      <c r="J109" s="47">
        <v>49000194.5</v>
      </c>
      <c r="K109" s="47">
        <v>26930476.5</v>
      </c>
      <c r="L109" s="47">
        <v>8932900</v>
      </c>
      <c r="M109" s="47">
        <v>134265</v>
      </c>
      <c r="N109" s="47">
        <v>720900</v>
      </c>
      <c r="O109" s="47">
        <v>40067294.5</v>
      </c>
      <c r="P109" s="47">
        <f t="shared" si="2"/>
        <v>536232616</v>
      </c>
    </row>
    <row r="110" spans="1:16" ht="13.5" customHeight="1"/>
    <row r="111" spans="1:16" ht="45.75" customHeight="1"/>
    <row r="112" spans="1:16" ht="55.5" customHeight="1">
      <c r="B112" s="66" t="s">
        <v>390</v>
      </c>
      <c r="G112" s="66" t="s">
        <v>391</v>
      </c>
    </row>
  </sheetData>
  <mergeCells count="23">
    <mergeCell ref="M2:P4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O10:O12"/>
    <mergeCell ref="A5:P5"/>
    <mergeCell ref="I10:I12"/>
    <mergeCell ref="J10:J12"/>
    <mergeCell ref="K10:K12"/>
    <mergeCell ref="L10:L12"/>
    <mergeCell ref="M10:N10"/>
    <mergeCell ref="G11:G12"/>
    <mergeCell ref="H11:H12"/>
    <mergeCell ref="M11:M12"/>
    <mergeCell ref="N11:N1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7"/>
  <sheetViews>
    <sheetView view="pageBreakPreview" zoomScale="85" zoomScaleNormal="100" zoomScaleSheetLayoutView="85" workbookViewId="0">
      <selection activeCell="H2" sqref="H2:J4"/>
    </sheetView>
  </sheetViews>
  <sheetFormatPr defaultRowHeight="12.75"/>
  <cols>
    <col min="1" max="1" width="15.28515625" style="43" customWidth="1"/>
    <col min="2" max="3" width="12" style="43" customWidth="1"/>
    <col min="4" max="4" width="47.42578125" style="43" customWidth="1"/>
    <col min="5" max="5" width="49.85546875" style="43" customWidth="1"/>
    <col min="6" max="7" width="13.7109375" style="43" customWidth="1"/>
    <col min="8" max="8" width="15.5703125" style="43" customWidth="1"/>
    <col min="9" max="9" width="13.7109375" style="43" customWidth="1"/>
    <col min="10" max="10" width="14.7109375" style="43" customWidth="1"/>
    <col min="11" max="12" width="10.42578125" style="43" bestFit="1" customWidth="1"/>
    <col min="13" max="16384" width="9.140625" style="43"/>
  </cols>
  <sheetData>
    <row r="1" spans="1:10">
      <c r="H1" s="43" t="s">
        <v>280</v>
      </c>
    </row>
    <row r="2" spans="1:10" ht="12.75" customHeight="1">
      <c r="H2" s="77" t="s">
        <v>398</v>
      </c>
      <c r="I2" s="77"/>
      <c r="J2" s="77"/>
    </row>
    <row r="3" spans="1:10">
      <c r="H3" s="77"/>
      <c r="I3" s="77"/>
      <c r="J3" s="77"/>
    </row>
    <row r="4" spans="1:10" ht="63" customHeight="1">
      <c r="H4" s="77"/>
      <c r="I4" s="77"/>
      <c r="J4" s="77"/>
    </row>
    <row r="5" spans="1:10">
      <c r="A5" s="78" t="s">
        <v>281</v>
      </c>
      <c r="B5" s="79"/>
      <c r="C5" s="79"/>
      <c r="D5" s="79"/>
      <c r="E5" s="79"/>
      <c r="F5" s="79"/>
      <c r="G5" s="79"/>
      <c r="H5" s="79"/>
      <c r="I5" s="79"/>
      <c r="J5" s="79"/>
    </row>
    <row r="6" spans="1:10">
      <c r="A6" s="78" t="s">
        <v>282</v>
      </c>
      <c r="B6" s="79"/>
      <c r="C6" s="79"/>
      <c r="D6" s="79"/>
      <c r="E6" s="79"/>
      <c r="F6" s="79"/>
      <c r="G6" s="79"/>
      <c r="H6" s="79"/>
      <c r="I6" s="79"/>
      <c r="J6" s="79"/>
    </row>
    <row r="7" spans="1:10">
      <c r="A7" s="70" t="s">
        <v>0</v>
      </c>
    </row>
    <row r="8" spans="1:10">
      <c r="A8" s="43" t="s">
        <v>1</v>
      </c>
      <c r="J8" s="69"/>
    </row>
    <row r="9" spans="1:10" ht="91.5" customHeight="1">
      <c r="A9" s="68" t="s">
        <v>13</v>
      </c>
      <c r="B9" s="68" t="s">
        <v>14</v>
      </c>
      <c r="C9" s="68" t="s">
        <v>15</v>
      </c>
      <c r="D9" s="65" t="s">
        <v>16</v>
      </c>
      <c r="E9" s="65" t="s">
        <v>283</v>
      </c>
      <c r="F9" s="65" t="s">
        <v>284</v>
      </c>
      <c r="G9" s="65" t="s">
        <v>285</v>
      </c>
      <c r="H9" s="65" t="s">
        <v>286</v>
      </c>
      <c r="I9" s="65" t="s">
        <v>287</v>
      </c>
      <c r="J9" s="65" t="s">
        <v>288</v>
      </c>
    </row>
    <row r="10" spans="1:10">
      <c r="A10" s="65">
        <v>1</v>
      </c>
      <c r="B10" s="65">
        <v>2</v>
      </c>
      <c r="C10" s="65">
        <v>3</v>
      </c>
      <c r="D10" s="65">
        <v>4</v>
      </c>
      <c r="E10" s="65">
        <v>5</v>
      </c>
      <c r="F10" s="65">
        <v>6</v>
      </c>
      <c r="G10" s="65">
        <v>7</v>
      </c>
      <c r="H10" s="65">
        <v>8</v>
      </c>
      <c r="I10" s="65">
        <v>9</v>
      </c>
      <c r="J10" s="65">
        <v>10</v>
      </c>
    </row>
    <row r="11" spans="1:10" ht="21.75" customHeight="1">
      <c r="A11" s="44" t="s">
        <v>27</v>
      </c>
      <c r="B11" s="71"/>
      <c r="C11" s="45"/>
      <c r="D11" s="46" t="s">
        <v>28</v>
      </c>
      <c r="E11" s="71"/>
      <c r="F11" s="71"/>
      <c r="G11" s="8">
        <f>SUM(G13:G19)</f>
        <v>3625770</v>
      </c>
      <c r="H11" s="8">
        <f>SUM(H13:H19)</f>
        <v>0</v>
      </c>
      <c r="I11" s="8">
        <f>SUM(I13:I19)</f>
        <v>3625770</v>
      </c>
      <c r="J11" s="71"/>
    </row>
    <row r="12" spans="1:10" ht="21.75" customHeight="1">
      <c r="A12" s="44" t="s">
        <v>29</v>
      </c>
      <c r="B12" s="71"/>
      <c r="C12" s="45"/>
      <c r="D12" s="46" t="s">
        <v>28</v>
      </c>
      <c r="E12" s="71"/>
      <c r="F12" s="71"/>
      <c r="G12" s="8">
        <f>G11</f>
        <v>3625770</v>
      </c>
      <c r="H12" s="8">
        <f t="shared" ref="H12:I12" si="0">H11</f>
        <v>0</v>
      </c>
      <c r="I12" s="8">
        <f t="shared" si="0"/>
        <v>3625770</v>
      </c>
      <c r="J12" s="8"/>
    </row>
    <row r="13" spans="1:10" ht="59.25" customHeight="1">
      <c r="A13" s="49" t="s">
        <v>30</v>
      </c>
      <c r="B13" s="49" t="s">
        <v>31</v>
      </c>
      <c r="C13" s="50" t="s">
        <v>32</v>
      </c>
      <c r="D13" s="9" t="s">
        <v>33</v>
      </c>
      <c r="E13" s="10" t="s">
        <v>289</v>
      </c>
      <c r="F13" s="10" t="s">
        <v>290</v>
      </c>
      <c r="G13" s="11">
        <f>130000+30000+53500-25595</f>
        <v>187905</v>
      </c>
      <c r="H13" s="11">
        <v>0</v>
      </c>
      <c r="I13" s="11">
        <f>130000+30000+53500-25595</f>
        <v>187905</v>
      </c>
      <c r="J13" s="65">
        <v>100</v>
      </c>
    </row>
    <row r="14" spans="1:10" ht="39.75" customHeight="1">
      <c r="A14" s="49" t="s">
        <v>38</v>
      </c>
      <c r="B14" s="49" t="s">
        <v>39</v>
      </c>
      <c r="C14" s="50" t="s">
        <v>40</v>
      </c>
      <c r="D14" s="9" t="s">
        <v>41</v>
      </c>
      <c r="E14" s="10" t="s">
        <v>289</v>
      </c>
      <c r="F14" s="10" t="s">
        <v>290</v>
      </c>
      <c r="G14" s="11">
        <f>50000+199200+90000-10100</f>
        <v>329100</v>
      </c>
      <c r="H14" s="11">
        <v>0</v>
      </c>
      <c r="I14" s="11">
        <f>50000+199200+90000-10100</f>
        <v>329100</v>
      </c>
      <c r="J14" s="65">
        <v>100</v>
      </c>
    </row>
    <row r="15" spans="1:10" ht="38.25">
      <c r="A15" s="49" t="s">
        <v>58</v>
      </c>
      <c r="B15" s="49" t="s">
        <v>59</v>
      </c>
      <c r="C15" s="50" t="s">
        <v>60</v>
      </c>
      <c r="D15" s="9" t="s">
        <v>61</v>
      </c>
      <c r="E15" s="65" t="s">
        <v>291</v>
      </c>
      <c r="F15" s="10" t="s">
        <v>290</v>
      </c>
      <c r="G15" s="11">
        <f>1389359-48550</f>
        <v>1340809</v>
      </c>
      <c r="H15" s="11">
        <v>0</v>
      </c>
      <c r="I15" s="11">
        <f>1389359-48550</f>
        <v>1340809</v>
      </c>
      <c r="J15" s="65">
        <v>100</v>
      </c>
    </row>
    <row r="16" spans="1:10" ht="25.5">
      <c r="A16" s="49" t="s">
        <v>58</v>
      </c>
      <c r="B16" s="49" t="s">
        <v>59</v>
      </c>
      <c r="C16" s="50" t="s">
        <v>60</v>
      </c>
      <c r="D16" s="9" t="s">
        <v>61</v>
      </c>
      <c r="E16" s="10" t="s">
        <v>289</v>
      </c>
      <c r="F16" s="10" t="s">
        <v>290</v>
      </c>
      <c r="G16" s="11">
        <v>48550</v>
      </c>
      <c r="H16" s="11">
        <v>0</v>
      </c>
      <c r="I16" s="11">
        <v>48550</v>
      </c>
      <c r="J16" s="65">
        <v>100</v>
      </c>
    </row>
    <row r="17" spans="1:12" ht="54" customHeight="1">
      <c r="A17" s="82" t="s">
        <v>46</v>
      </c>
      <c r="B17" s="82" t="s">
        <v>47</v>
      </c>
      <c r="C17" s="85" t="s">
        <v>48</v>
      </c>
      <c r="D17" s="85" t="s">
        <v>49</v>
      </c>
      <c r="E17" s="65" t="s">
        <v>292</v>
      </c>
      <c r="F17" s="65" t="s">
        <v>290</v>
      </c>
      <c r="G17" s="11">
        <v>801756</v>
      </c>
      <c r="H17" s="11">
        <v>0</v>
      </c>
      <c r="I17" s="11">
        <v>801756</v>
      </c>
      <c r="J17" s="65">
        <v>100</v>
      </c>
    </row>
    <row r="18" spans="1:12" ht="84.75" customHeight="1">
      <c r="A18" s="83"/>
      <c r="B18" s="83"/>
      <c r="C18" s="86"/>
      <c r="D18" s="86"/>
      <c r="E18" s="65" t="s">
        <v>383</v>
      </c>
      <c r="F18" s="65" t="s">
        <v>290</v>
      </c>
      <c r="G18" s="11">
        <v>170000</v>
      </c>
      <c r="H18" s="11">
        <v>0</v>
      </c>
      <c r="I18" s="11">
        <v>170000</v>
      </c>
      <c r="J18" s="65">
        <v>100</v>
      </c>
    </row>
    <row r="19" spans="1:12" ht="80.25" customHeight="1">
      <c r="A19" s="84"/>
      <c r="B19" s="84"/>
      <c r="C19" s="87"/>
      <c r="D19" s="87"/>
      <c r="E19" s="65" t="s">
        <v>293</v>
      </c>
      <c r="F19" s="65" t="s">
        <v>290</v>
      </c>
      <c r="G19" s="11">
        <f>1000000-64000-188350</f>
        <v>747650</v>
      </c>
      <c r="H19" s="11">
        <v>0</v>
      </c>
      <c r="I19" s="11">
        <f>G19</f>
        <v>747650</v>
      </c>
      <c r="J19" s="65">
        <v>100</v>
      </c>
    </row>
    <row r="20" spans="1:12" ht="45" customHeight="1">
      <c r="A20" s="12" t="s">
        <v>69</v>
      </c>
      <c r="B20" s="71"/>
      <c r="C20" s="45"/>
      <c r="D20" s="13" t="s">
        <v>70</v>
      </c>
      <c r="E20" s="65"/>
      <c r="F20" s="65"/>
      <c r="G20" s="8">
        <f>SUM(G22:G40)</f>
        <v>9989142</v>
      </c>
      <c r="H20" s="8">
        <f>SUM(H22:H40)</f>
        <v>0</v>
      </c>
      <c r="I20" s="8">
        <f>SUM(I22:I40)</f>
        <v>8142541.5</v>
      </c>
      <c r="J20" s="65"/>
      <c r="L20" s="14"/>
    </row>
    <row r="21" spans="1:12" ht="45" customHeight="1">
      <c r="A21" s="44" t="s">
        <v>71</v>
      </c>
      <c r="B21" s="71"/>
      <c r="C21" s="45"/>
      <c r="D21" s="46" t="s">
        <v>70</v>
      </c>
      <c r="E21" s="65"/>
      <c r="F21" s="65"/>
      <c r="G21" s="8">
        <f>G20</f>
        <v>9989142</v>
      </c>
      <c r="H21" s="8">
        <f t="shared" ref="H21" si="1">H20</f>
        <v>0</v>
      </c>
      <c r="I21" s="8">
        <f>I20</f>
        <v>8142541.5</v>
      </c>
      <c r="J21" s="8"/>
      <c r="L21" s="14"/>
    </row>
    <row r="22" spans="1:12" ht="39.75" customHeight="1">
      <c r="A22" s="49" t="s">
        <v>72</v>
      </c>
      <c r="B22" s="49" t="s">
        <v>73</v>
      </c>
      <c r="C22" s="50" t="s">
        <v>32</v>
      </c>
      <c r="D22" s="9" t="s">
        <v>74</v>
      </c>
      <c r="E22" s="10" t="s">
        <v>289</v>
      </c>
      <c r="F22" s="65" t="s">
        <v>290</v>
      </c>
      <c r="G22" s="15">
        <f>40000+11000+180900</f>
        <v>231900</v>
      </c>
      <c r="H22" s="15">
        <v>0</v>
      </c>
      <c r="I22" s="15">
        <f>G22</f>
        <v>231900</v>
      </c>
      <c r="J22" s="65">
        <v>100</v>
      </c>
    </row>
    <row r="23" spans="1:12" ht="26.25" customHeight="1">
      <c r="A23" s="49" t="s">
        <v>75</v>
      </c>
      <c r="B23" s="49" t="s">
        <v>76</v>
      </c>
      <c r="C23" s="50" t="s">
        <v>77</v>
      </c>
      <c r="D23" s="9" t="s">
        <v>78</v>
      </c>
      <c r="E23" s="10" t="s">
        <v>289</v>
      </c>
      <c r="F23" s="10" t="s">
        <v>290</v>
      </c>
      <c r="G23" s="15">
        <f>29000+525000+10376+37186</f>
        <v>601562</v>
      </c>
      <c r="H23" s="15">
        <v>0</v>
      </c>
      <c r="I23" s="15">
        <f>29000+525000+10376+37186</f>
        <v>601562</v>
      </c>
      <c r="J23" s="65">
        <v>100</v>
      </c>
    </row>
    <row r="24" spans="1:12" ht="43.9" customHeight="1">
      <c r="A24" s="49" t="s">
        <v>79</v>
      </c>
      <c r="B24" s="49" t="s">
        <v>80</v>
      </c>
      <c r="C24" s="50" t="s">
        <v>81</v>
      </c>
      <c r="D24" s="9" t="s">
        <v>82</v>
      </c>
      <c r="E24" s="10" t="s">
        <v>289</v>
      </c>
      <c r="F24" s="10" t="s">
        <v>290</v>
      </c>
      <c r="G24" s="15">
        <f>221000+58000+44000+176080+6500+60000+113620+96000+30000+210000+70000</f>
        <v>1085200</v>
      </c>
      <c r="H24" s="15">
        <v>0</v>
      </c>
      <c r="I24" s="15">
        <f>G24</f>
        <v>1085200</v>
      </c>
      <c r="J24" s="65">
        <v>100</v>
      </c>
    </row>
    <row r="25" spans="1:12" ht="38.25" customHeight="1">
      <c r="A25" s="49" t="s">
        <v>86</v>
      </c>
      <c r="B25" s="49" t="s">
        <v>87</v>
      </c>
      <c r="C25" s="50" t="s">
        <v>88</v>
      </c>
      <c r="D25" s="9" t="s">
        <v>89</v>
      </c>
      <c r="E25" s="10" t="s">
        <v>289</v>
      </c>
      <c r="F25" s="10" t="s">
        <v>290</v>
      </c>
      <c r="G25" s="15">
        <v>11000</v>
      </c>
      <c r="H25" s="15">
        <v>0</v>
      </c>
      <c r="I25" s="15">
        <v>11000</v>
      </c>
      <c r="J25" s="65">
        <v>100</v>
      </c>
    </row>
    <row r="26" spans="1:12" ht="38.25" customHeight="1">
      <c r="A26" s="49" t="s">
        <v>103</v>
      </c>
      <c r="B26" s="49" t="s">
        <v>104</v>
      </c>
      <c r="C26" s="50" t="s">
        <v>95</v>
      </c>
      <c r="D26" s="51" t="s">
        <v>105</v>
      </c>
      <c r="E26" s="10" t="s">
        <v>289</v>
      </c>
      <c r="F26" s="10" t="s">
        <v>290</v>
      </c>
      <c r="G26" s="15">
        <f>57000-13400</f>
        <v>43600</v>
      </c>
      <c r="H26" s="15">
        <v>0</v>
      </c>
      <c r="I26" s="15">
        <f>G26</f>
        <v>43600</v>
      </c>
      <c r="J26" s="65">
        <v>100</v>
      </c>
    </row>
    <row r="27" spans="1:12" ht="96" customHeight="1">
      <c r="A27" s="89" t="s">
        <v>373</v>
      </c>
      <c r="B27" s="82" t="s">
        <v>220</v>
      </c>
      <c r="C27" s="85" t="s">
        <v>95</v>
      </c>
      <c r="D27" s="91" t="s">
        <v>221</v>
      </c>
      <c r="E27" s="10" t="s">
        <v>384</v>
      </c>
      <c r="F27" s="10" t="s">
        <v>290</v>
      </c>
      <c r="G27" s="15">
        <v>1210000</v>
      </c>
      <c r="H27" s="15">
        <v>0</v>
      </c>
      <c r="I27" s="15">
        <v>1210000</v>
      </c>
      <c r="J27" s="65">
        <v>100</v>
      </c>
    </row>
    <row r="28" spans="1:12" ht="87.75" customHeight="1">
      <c r="A28" s="90"/>
      <c r="B28" s="84"/>
      <c r="C28" s="87"/>
      <c r="D28" s="92"/>
      <c r="E28" s="10" t="s">
        <v>385</v>
      </c>
      <c r="F28" s="10" t="s">
        <v>290</v>
      </c>
      <c r="G28" s="15">
        <v>1290000</v>
      </c>
      <c r="H28" s="15">
        <v>0</v>
      </c>
      <c r="I28" s="15">
        <v>1290000</v>
      </c>
      <c r="J28" s="65">
        <v>100</v>
      </c>
    </row>
    <row r="29" spans="1:12" ht="55.5" customHeight="1">
      <c r="A29" s="16" t="s">
        <v>121</v>
      </c>
      <c r="B29" s="49" t="s">
        <v>122</v>
      </c>
      <c r="C29" s="50" t="s">
        <v>95</v>
      </c>
      <c r="D29" s="51" t="s">
        <v>123</v>
      </c>
      <c r="E29" s="10" t="s">
        <v>289</v>
      </c>
      <c r="F29" s="10" t="s">
        <v>290</v>
      </c>
      <c r="G29" s="15">
        <v>34560</v>
      </c>
      <c r="H29" s="15">
        <v>0</v>
      </c>
      <c r="I29" s="15">
        <v>34560</v>
      </c>
      <c r="J29" s="65">
        <v>100</v>
      </c>
    </row>
    <row r="30" spans="1:12" ht="38.25" customHeight="1">
      <c r="A30" s="49" t="s">
        <v>146</v>
      </c>
      <c r="B30" s="49" t="s">
        <v>147</v>
      </c>
      <c r="C30" s="50" t="s">
        <v>148</v>
      </c>
      <c r="D30" s="51" t="s">
        <v>149</v>
      </c>
      <c r="E30" s="10" t="s">
        <v>289</v>
      </c>
      <c r="F30" s="10" t="s">
        <v>290</v>
      </c>
      <c r="G30" s="15">
        <f>132800+5000</f>
        <v>137800</v>
      </c>
      <c r="H30" s="15">
        <v>0</v>
      </c>
      <c r="I30" s="15">
        <f>G30</f>
        <v>137800</v>
      </c>
      <c r="J30" s="65">
        <v>100</v>
      </c>
    </row>
    <row r="31" spans="1:12" ht="40.5" customHeight="1">
      <c r="A31" s="49" t="s">
        <v>153</v>
      </c>
      <c r="B31" s="49" t="s">
        <v>154</v>
      </c>
      <c r="C31" s="50" t="s">
        <v>155</v>
      </c>
      <c r="D31" s="9" t="s">
        <v>156</v>
      </c>
      <c r="E31" s="10" t="s">
        <v>289</v>
      </c>
      <c r="F31" s="10" t="s">
        <v>290</v>
      </c>
      <c r="G31" s="15">
        <f>290000+20000+10000</f>
        <v>320000</v>
      </c>
      <c r="H31" s="15">
        <v>0</v>
      </c>
      <c r="I31" s="15">
        <f>290000+20000+10000</f>
        <v>320000</v>
      </c>
      <c r="J31" s="65">
        <v>100</v>
      </c>
    </row>
    <row r="32" spans="1:12" ht="51.75" customHeight="1">
      <c r="A32" s="49" t="s">
        <v>139</v>
      </c>
      <c r="B32" s="49" t="s">
        <v>140</v>
      </c>
      <c r="C32" s="50" t="s">
        <v>141</v>
      </c>
      <c r="D32" s="9" t="s">
        <v>142</v>
      </c>
      <c r="E32" s="10" t="s">
        <v>289</v>
      </c>
      <c r="F32" s="10" t="s">
        <v>290</v>
      </c>
      <c r="G32" s="15">
        <f>35000+162296</f>
        <v>197296</v>
      </c>
      <c r="H32" s="15">
        <v>0</v>
      </c>
      <c r="I32" s="15">
        <f>G32</f>
        <v>197296</v>
      </c>
      <c r="J32" s="65">
        <v>100</v>
      </c>
    </row>
    <row r="33" spans="1:12" ht="51.75" customHeight="1">
      <c r="A33" s="49" t="s">
        <v>161</v>
      </c>
      <c r="B33" s="49" t="s">
        <v>162</v>
      </c>
      <c r="C33" s="50" t="s">
        <v>163</v>
      </c>
      <c r="D33" s="51" t="s">
        <v>164</v>
      </c>
      <c r="E33" s="10" t="s">
        <v>289</v>
      </c>
      <c r="F33" s="10" t="s">
        <v>290</v>
      </c>
      <c r="G33" s="15">
        <v>110000</v>
      </c>
      <c r="H33" s="15">
        <v>0</v>
      </c>
      <c r="I33" s="15">
        <v>110000</v>
      </c>
      <c r="J33" s="65">
        <v>100</v>
      </c>
    </row>
    <row r="34" spans="1:12" ht="51.75" customHeight="1">
      <c r="A34" s="49" t="s">
        <v>171</v>
      </c>
      <c r="B34" s="49" t="s">
        <v>172</v>
      </c>
      <c r="C34" s="50" t="s">
        <v>163</v>
      </c>
      <c r="D34" s="51" t="s">
        <v>173</v>
      </c>
      <c r="E34" s="10" t="s">
        <v>289</v>
      </c>
      <c r="F34" s="10" t="s">
        <v>290</v>
      </c>
      <c r="G34" s="15">
        <v>48000</v>
      </c>
      <c r="H34" s="15">
        <v>0</v>
      </c>
      <c r="I34" s="15">
        <f>G34</f>
        <v>48000</v>
      </c>
      <c r="J34" s="65">
        <v>100</v>
      </c>
    </row>
    <row r="35" spans="1:12" ht="76.5">
      <c r="A35" s="82" t="s">
        <v>174</v>
      </c>
      <c r="B35" s="82" t="s">
        <v>175</v>
      </c>
      <c r="C35" s="85" t="s">
        <v>176</v>
      </c>
      <c r="D35" s="85" t="s">
        <v>177</v>
      </c>
      <c r="E35" s="17" t="s">
        <v>294</v>
      </c>
      <c r="F35" s="65" t="s">
        <v>290</v>
      </c>
      <c r="G35" s="15">
        <v>329000</v>
      </c>
      <c r="H35" s="15">
        <v>0</v>
      </c>
      <c r="I35" s="15">
        <v>329000</v>
      </c>
      <c r="J35" s="65">
        <v>100</v>
      </c>
    </row>
    <row r="36" spans="1:12" ht="76.5">
      <c r="A36" s="83"/>
      <c r="B36" s="83"/>
      <c r="C36" s="86"/>
      <c r="D36" s="86"/>
      <c r="E36" s="17" t="s">
        <v>295</v>
      </c>
      <c r="F36" s="65" t="s">
        <v>290</v>
      </c>
      <c r="G36" s="15">
        <v>329000</v>
      </c>
      <c r="H36" s="15">
        <v>0</v>
      </c>
      <c r="I36" s="15">
        <v>329000</v>
      </c>
      <c r="J36" s="65">
        <v>100</v>
      </c>
    </row>
    <row r="37" spans="1:12" ht="76.5">
      <c r="A37" s="84"/>
      <c r="B37" s="84"/>
      <c r="C37" s="87"/>
      <c r="D37" s="87"/>
      <c r="E37" s="17" t="s">
        <v>296</v>
      </c>
      <c r="F37" s="65" t="s">
        <v>290</v>
      </c>
      <c r="G37" s="15">
        <v>168000</v>
      </c>
      <c r="H37" s="15">
        <v>0</v>
      </c>
      <c r="I37" s="15">
        <v>168000</v>
      </c>
      <c r="J37" s="65">
        <v>100</v>
      </c>
    </row>
    <row r="38" spans="1:12" ht="69.75" customHeight="1">
      <c r="A38" s="18" t="s">
        <v>106</v>
      </c>
      <c r="B38" s="18" t="s">
        <v>107</v>
      </c>
      <c r="C38" s="19" t="s">
        <v>95</v>
      </c>
      <c r="D38" s="20" t="s">
        <v>108</v>
      </c>
      <c r="E38" s="10" t="s">
        <v>289</v>
      </c>
      <c r="F38" s="10" t="s">
        <v>290</v>
      </c>
      <c r="G38" s="15">
        <f>1878445-31844.5</f>
        <v>1846600.5</v>
      </c>
      <c r="H38" s="15">
        <v>0</v>
      </c>
      <c r="I38" s="15">
        <f>187845</f>
        <v>187845</v>
      </c>
      <c r="J38" s="65">
        <v>100</v>
      </c>
      <c r="K38" s="14"/>
    </row>
    <row r="39" spans="1:12" ht="86.25" customHeight="1">
      <c r="A39" s="49" t="s">
        <v>118</v>
      </c>
      <c r="B39" s="49" t="s">
        <v>119</v>
      </c>
      <c r="C39" s="50" t="s">
        <v>95</v>
      </c>
      <c r="D39" s="9" t="s">
        <v>120</v>
      </c>
      <c r="E39" s="10" t="s">
        <v>289</v>
      </c>
      <c r="F39" s="10" t="s">
        <v>290</v>
      </c>
      <c r="G39" s="15">
        <v>149023</v>
      </c>
      <c r="H39" s="15">
        <v>0</v>
      </c>
      <c r="I39" s="15">
        <v>149023</v>
      </c>
      <c r="J39" s="10">
        <v>100</v>
      </c>
    </row>
    <row r="40" spans="1:12" ht="99" customHeight="1">
      <c r="A40" s="21" t="s">
        <v>109</v>
      </c>
      <c r="B40" s="49">
        <v>1184</v>
      </c>
      <c r="C40" s="50" t="s">
        <v>95</v>
      </c>
      <c r="D40" s="9" t="s">
        <v>111</v>
      </c>
      <c r="E40" s="10" t="s">
        <v>289</v>
      </c>
      <c r="F40" s="10" t="s">
        <v>290</v>
      </c>
      <c r="G40" s="15">
        <f>1878445-31844.5</f>
        <v>1846600.5</v>
      </c>
      <c r="H40" s="15">
        <v>0</v>
      </c>
      <c r="I40" s="15">
        <f>1690600-31844.5</f>
        <v>1658755.5</v>
      </c>
      <c r="J40" s="10">
        <v>100</v>
      </c>
      <c r="K40" s="14"/>
      <c r="L40" s="14"/>
    </row>
    <row r="41" spans="1:12" ht="45.75" customHeight="1">
      <c r="A41" s="44" t="s">
        <v>178</v>
      </c>
      <c r="B41" s="71"/>
      <c r="C41" s="45"/>
      <c r="D41" s="46" t="s">
        <v>179</v>
      </c>
      <c r="E41" s="71"/>
      <c r="F41" s="71"/>
      <c r="G41" s="8">
        <f>SUM(G43:G44)</f>
        <v>325678</v>
      </c>
      <c r="H41" s="8">
        <f t="shared" ref="H41:I41" si="2">SUM(H43:H44)</f>
        <v>0</v>
      </c>
      <c r="I41" s="8">
        <f t="shared" si="2"/>
        <v>325678</v>
      </c>
      <c r="J41" s="71"/>
    </row>
    <row r="42" spans="1:12" ht="45.75" customHeight="1">
      <c r="A42" s="44" t="s">
        <v>180</v>
      </c>
      <c r="B42" s="71"/>
      <c r="C42" s="45"/>
      <c r="D42" s="46" t="s">
        <v>179</v>
      </c>
      <c r="E42" s="71"/>
      <c r="F42" s="71"/>
      <c r="G42" s="8">
        <f>G41</f>
        <v>325678</v>
      </c>
      <c r="H42" s="8">
        <f t="shared" ref="H42:I42" si="3">H41</f>
        <v>0</v>
      </c>
      <c r="I42" s="8">
        <f t="shared" si="3"/>
        <v>325678</v>
      </c>
      <c r="J42" s="71"/>
    </row>
    <row r="43" spans="1:12" ht="41.25" customHeight="1">
      <c r="A43" s="49" t="s">
        <v>181</v>
      </c>
      <c r="B43" s="49" t="s">
        <v>73</v>
      </c>
      <c r="C43" s="50" t="s">
        <v>32</v>
      </c>
      <c r="D43" s="9" t="s">
        <v>74</v>
      </c>
      <c r="E43" s="10" t="s">
        <v>289</v>
      </c>
      <c r="F43" s="10" t="s">
        <v>290</v>
      </c>
      <c r="G43" s="15">
        <f>78864+29000</f>
        <v>107864</v>
      </c>
      <c r="H43" s="15">
        <v>0</v>
      </c>
      <c r="I43" s="15">
        <f>78864+29000</f>
        <v>107864</v>
      </c>
      <c r="J43" s="10">
        <v>100</v>
      </c>
    </row>
    <row r="44" spans="1:12" ht="78.75" customHeight="1">
      <c r="A44" s="49" t="s">
        <v>188</v>
      </c>
      <c r="B44" s="49" t="s">
        <v>189</v>
      </c>
      <c r="C44" s="50" t="s">
        <v>141</v>
      </c>
      <c r="D44" s="9" t="s">
        <v>190</v>
      </c>
      <c r="E44" s="10" t="s">
        <v>289</v>
      </c>
      <c r="F44" s="10" t="s">
        <v>290</v>
      </c>
      <c r="G44" s="15">
        <f>132562+88420-3168</f>
        <v>217814</v>
      </c>
      <c r="H44" s="15">
        <v>0</v>
      </c>
      <c r="I44" s="15">
        <f>G44</f>
        <v>217814</v>
      </c>
      <c r="J44" s="10">
        <v>100</v>
      </c>
    </row>
    <row r="45" spans="1:12" ht="78.75" customHeight="1">
      <c r="A45" s="44" t="s">
        <v>208</v>
      </c>
      <c r="B45" s="71"/>
      <c r="C45" s="45"/>
      <c r="D45" s="46" t="s">
        <v>209</v>
      </c>
      <c r="E45" s="71"/>
      <c r="F45" s="71"/>
      <c r="G45" s="8">
        <f>G46</f>
        <v>24230</v>
      </c>
      <c r="H45" s="8">
        <f t="shared" ref="H45:J46" si="4">H46</f>
        <v>0</v>
      </c>
      <c r="I45" s="8">
        <f t="shared" si="4"/>
        <v>24230</v>
      </c>
      <c r="J45" s="8">
        <f t="shared" si="4"/>
        <v>100</v>
      </c>
    </row>
    <row r="46" spans="1:12" ht="78.75" customHeight="1">
      <c r="A46" s="44" t="s">
        <v>210</v>
      </c>
      <c r="B46" s="71"/>
      <c r="C46" s="45"/>
      <c r="D46" s="46" t="s">
        <v>209</v>
      </c>
      <c r="E46" s="71"/>
      <c r="F46" s="71"/>
      <c r="G46" s="8">
        <f>G47</f>
        <v>24230</v>
      </c>
      <c r="H46" s="8">
        <f t="shared" si="4"/>
        <v>0</v>
      </c>
      <c r="I46" s="8">
        <f t="shared" si="4"/>
        <v>24230</v>
      </c>
      <c r="J46" s="8">
        <f t="shared" si="4"/>
        <v>100</v>
      </c>
    </row>
    <row r="47" spans="1:12" ht="78.75" customHeight="1">
      <c r="A47" s="49" t="s">
        <v>211</v>
      </c>
      <c r="B47" s="49" t="s">
        <v>73</v>
      </c>
      <c r="C47" s="50" t="s">
        <v>32</v>
      </c>
      <c r="D47" s="51" t="s">
        <v>74</v>
      </c>
      <c r="E47" s="10" t="s">
        <v>289</v>
      </c>
      <c r="F47" s="10" t="s">
        <v>290</v>
      </c>
      <c r="G47" s="15">
        <v>24230</v>
      </c>
      <c r="H47" s="15">
        <v>0</v>
      </c>
      <c r="I47" s="15">
        <f>G47</f>
        <v>24230</v>
      </c>
      <c r="J47" s="10">
        <v>100</v>
      </c>
    </row>
    <row r="48" spans="1:12" ht="44.25" customHeight="1">
      <c r="A48" s="44" t="s">
        <v>215</v>
      </c>
      <c r="B48" s="71"/>
      <c r="C48" s="45"/>
      <c r="D48" s="46" t="s">
        <v>216</v>
      </c>
      <c r="E48" s="71"/>
      <c r="F48" s="71"/>
      <c r="G48" s="8">
        <f>SUM(G50:G58)</f>
        <v>7171052</v>
      </c>
      <c r="H48" s="8">
        <f>SUM(H50:H58)</f>
        <v>0</v>
      </c>
      <c r="I48" s="8">
        <f>SUM(I50:I58)</f>
        <v>7171052</v>
      </c>
      <c r="J48" s="71"/>
    </row>
    <row r="49" spans="1:13" ht="44.25" customHeight="1">
      <c r="A49" s="44" t="s">
        <v>217</v>
      </c>
      <c r="B49" s="71"/>
      <c r="C49" s="45"/>
      <c r="D49" s="46" t="s">
        <v>216</v>
      </c>
      <c r="E49" s="71"/>
      <c r="F49" s="71"/>
      <c r="G49" s="8">
        <f>G48</f>
        <v>7171052</v>
      </c>
      <c r="H49" s="8">
        <f t="shared" ref="H49:I49" si="5">H48</f>
        <v>0</v>
      </c>
      <c r="I49" s="8">
        <f t="shared" si="5"/>
        <v>7171052</v>
      </c>
      <c r="J49" s="71"/>
    </row>
    <row r="50" spans="1:13" ht="44.25" customHeight="1">
      <c r="A50" s="49" t="s">
        <v>218</v>
      </c>
      <c r="B50" s="49" t="s">
        <v>73</v>
      </c>
      <c r="C50" s="50" t="s">
        <v>32</v>
      </c>
      <c r="D50" s="51" t="s">
        <v>74</v>
      </c>
      <c r="E50" s="10" t="s">
        <v>289</v>
      </c>
      <c r="F50" s="10" t="s">
        <v>290</v>
      </c>
      <c r="G50" s="15">
        <v>21000</v>
      </c>
      <c r="H50" s="15">
        <v>0</v>
      </c>
      <c r="I50" s="15">
        <f>G50</f>
        <v>21000</v>
      </c>
      <c r="J50" s="71">
        <v>100</v>
      </c>
    </row>
    <row r="51" spans="1:13" ht="109.5" customHeight="1">
      <c r="A51" s="44">
        <v>1211300</v>
      </c>
      <c r="B51" s="49" t="s">
        <v>220</v>
      </c>
      <c r="C51" s="50" t="s">
        <v>95</v>
      </c>
      <c r="D51" s="51" t="s">
        <v>221</v>
      </c>
      <c r="E51" s="10" t="s">
        <v>297</v>
      </c>
      <c r="F51" s="10" t="s">
        <v>290</v>
      </c>
      <c r="G51" s="15">
        <v>650000</v>
      </c>
      <c r="H51" s="15">
        <v>0</v>
      </c>
      <c r="I51" s="15">
        <v>650000</v>
      </c>
      <c r="J51" s="71">
        <v>100</v>
      </c>
    </row>
    <row r="52" spans="1:13" ht="28.5" customHeight="1">
      <c r="A52" s="49" t="s">
        <v>231</v>
      </c>
      <c r="B52" s="49" t="s">
        <v>232</v>
      </c>
      <c r="C52" s="50" t="s">
        <v>233</v>
      </c>
      <c r="D52" s="9" t="s">
        <v>234</v>
      </c>
      <c r="E52" s="10" t="s">
        <v>289</v>
      </c>
      <c r="F52" s="10" t="s">
        <v>290</v>
      </c>
      <c r="G52" s="15">
        <f>99800+120000+179000+298000-1730</f>
        <v>695070</v>
      </c>
      <c r="H52" s="15">
        <v>0</v>
      </c>
      <c r="I52" s="15">
        <f>99800+120000+179000+298000-1730</f>
        <v>695070</v>
      </c>
      <c r="J52" s="10">
        <v>100</v>
      </c>
    </row>
    <row r="53" spans="1:13" ht="15" customHeight="1">
      <c r="A53" s="49" t="s">
        <v>238</v>
      </c>
      <c r="B53" s="49" t="s">
        <v>239</v>
      </c>
      <c r="C53" s="50" t="s">
        <v>233</v>
      </c>
      <c r="D53" s="9" t="s">
        <v>240</v>
      </c>
      <c r="E53" s="10" t="s">
        <v>289</v>
      </c>
      <c r="F53" s="10" t="s">
        <v>290</v>
      </c>
      <c r="G53" s="15">
        <f>224900-125000+372500+1484400+1572600+199000-21000-36300</f>
        <v>3671100</v>
      </c>
      <c r="H53" s="15">
        <v>0</v>
      </c>
      <c r="I53" s="15">
        <f>G53</f>
        <v>3671100</v>
      </c>
      <c r="J53" s="10">
        <v>100</v>
      </c>
    </row>
    <row r="54" spans="1:13" ht="51" customHeight="1">
      <c r="A54" s="82" t="s">
        <v>241</v>
      </c>
      <c r="B54" s="82" t="s">
        <v>242</v>
      </c>
      <c r="C54" s="85" t="s">
        <v>243</v>
      </c>
      <c r="D54" s="85" t="s">
        <v>244</v>
      </c>
      <c r="E54" s="10" t="s">
        <v>298</v>
      </c>
      <c r="F54" s="10" t="s">
        <v>290</v>
      </c>
      <c r="G54" s="15">
        <f>994905-156023</f>
        <v>838882</v>
      </c>
      <c r="H54" s="15">
        <v>0</v>
      </c>
      <c r="I54" s="15">
        <f>994905-156023</f>
        <v>838882</v>
      </c>
      <c r="J54" s="10">
        <v>100</v>
      </c>
    </row>
    <row r="55" spans="1:13" ht="84" customHeight="1">
      <c r="A55" s="83"/>
      <c r="B55" s="83"/>
      <c r="C55" s="86"/>
      <c r="D55" s="86"/>
      <c r="E55" s="10" t="s">
        <v>386</v>
      </c>
      <c r="F55" s="10" t="s">
        <v>290</v>
      </c>
      <c r="G55" s="15">
        <v>125000</v>
      </c>
      <c r="H55" s="15">
        <v>0</v>
      </c>
      <c r="I55" s="15">
        <f>G55</f>
        <v>125000</v>
      </c>
      <c r="J55" s="10">
        <v>100</v>
      </c>
    </row>
    <row r="56" spans="1:13" ht="53.25" customHeight="1">
      <c r="A56" s="84"/>
      <c r="B56" s="84"/>
      <c r="C56" s="87"/>
      <c r="D56" s="87"/>
      <c r="E56" s="10" t="s">
        <v>299</v>
      </c>
      <c r="F56" s="10" t="s">
        <v>290</v>
      </c>
      <c r="G56" s="15">
        <v>70000</v>
      </c>
      <c r="H56" s="15">
        <v>0</v>
      </c>
      <c r="I56" s="15">
        <v>70000</v>
      </c>
      <c r="J56" s="10">
        <v>100</v>
      </c>
    </row>
    <row r="57" spans="1:13" ht="93" customHeight="1">
      <c r="A57" s="49" t="s">
        <v>250</v>
      </c>
      <c r="B57" s="49" t="s">
        <v>175</v>
      </c>
      <c r="C57" s="50" t="s">
        <v>176</v>
      </c>
      <c r="D57" s="51" t="s">
        <v>177</v>
      </c>
      <c r="E57" s="10" t="s">
        <v>300</v>
      </c>
      <c r="F57" s="10" t="s">
        <v>290</v>
      </c>
      <c r="G57" s="15">
        <v>650000</v>
      </c>
      <c r="H57" s="15">
        <v>0</v>
      </c>
      <c r="I57" s="15">
        <f>G57</f>
        <v>650000</v>
      </c>
      <c r="J57" s="10">
        <v>100</v>
      </c>
    </row>
    <row r="58" spans="1:13" ht="93" customHeight="1">
      <c r="A58" s="49" t="s">
        <v>393</v>
      </c>
      <c r="B58" s="49" t="s">
        <v>394</v>
      </c>
      <c r="C58" s="50" t="s">
        <v>395</v>
      </c>
      <c r="D58" s="51" t="s">
        <v>396</v>
      </c>
      <c r="E58" s="10" t="s">
        <v>397</v>
      </c>
      <c r="F58" s="10" t="s">
        <v>290</v>
      </c>
      <c r="G58" s="15">
        <v>450000</v>
      </c>
      <c r="H58" s="15">
        <v>0</v>
      </c>
      <c r="I58" s="15">
        <v>450000</v>
      </c>
      <c r="J58" s="10">
        <v>100</v>
      </c>
    </row>
    <row r="59" spans="1:13">
      <c r="A59" s="53" t="s">
        <v>4</v>
      </c>
      <c r="B59" s="53" t="s">
        <v>4</v>
      </c>
      <c r="C59" s="53" t="s">
        <v>4</v>
      </c>
      <c r="D59" s="53" t="s">
        <v>279</v>
      </c>
      <c r="E59" s="53" t="s">
        <v>4</v>
      </c>
      <c r="F59" s="53" t="s">
        <v>4</v>
      </c>
      <c r="G59" s="3">
        <f>G20+G41+G48+G11+G45</f>
        <v>21135872</v>
      </c>
      <c r="H59" s="3">
        <v>0</v>
      </c>
      <c r="I59" s="3">
        <f>I20+I41+I48+I11+I45</f>
        <v>19289271.5</v>
      </c>
      <c r="J59" s="22" t="s">
        <v>4</v>
      </c>
    </row>
    <row r="60" spans="1:13">
      <c r="D60" s="88" t="s">
        <v>301</v>
      </c>
      <c r="E60" s="88"/>
      <c r="F60" s="88"/>
      <c r="G60" s="88"/>
      <c r="H60" s="88"/>
      <c r="I60" s="88"/>
      <c r="J60" s="88"/>
      <c r="K60" s="88"/>
      <c r="L60" s="88"/>
      <c r="M60" s="88"/>
    </row>
    <row r="65" spans="4:7">
      <c r="G65" s="5"/>
    </row>
    <row r="67" spans="4:7">
      <c r="D67" s="23"/>
    </row>
  </sheetData>
  <mergeCells count="20">
    <mergeCell ref="H2:J4"/>
    <mergeCell ref="A5:J5"/>
    <mergeCell ref="A6:J6"/>
    <mergeCell ref="A35:A37"/>
    <mergeCell ref="B35:B37"/>
    <mergeCell ref="C35:C37"/>
    <mergeCell ref="D35:D37"/>
    <mergeCell ref="A17:A19"/>
    <mergeCell ref="B17:B19"/>
    <mergeCell ref="C17:C19"/>
    <mergeCell ref="D17:D19"/>
    <mergeCell ref="A27:A28"/>
    <mergeCell ref="B27:B28"/>
    <mergeCell ref="C27:C28"/>
    <mergeCell ref="D27:D28"/>
    <mergeCell ref="A54:A56"/>
    <mergeCell ref="B54:B56"/>
    <mergeCell ref="C54:C56"/>
    <mergeCell ref="D54:D56"/>
    <mergeCell ref="D60:M6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1"/>
  <sheetViews>
    <sheetView view="pageBreakPreview" topLeftCell="A2" zoomScale="87" zoomScaleNormal="100" zoomScaleSheetLayoutView="87" workbookViewId="0">
      <selection activeCell="I9" sqref="I9"/>
    </sheetView>
  </sheetViews>
  <sheetFormatPr defaultColWidth="9.140625" defaultRowHeight="12.75"/>
  <cols>
    <col min="1" max="3" width="12" style="43" customWidth="1"/>
    <col min="4" max="4" width="53.85546875" style="43" customWidth="1"/>
    <col min="5" max="5" width="45.28515625" style="43" customWidth="1"/>
    <col min="6" max="6" width="42.140625" style="43" customWidth="1"/>
    <col min="7" max="7" width="14.7109375" style="43" customWidth="1"/>
    <col min="8" max="9" width="15.7109375" style="43" customWidth="1"/>
    <col min="10" max="10" width="17.140625" style="43" customWidth="1"/>
    <col min="11" max="11" width="9.5703125" style="43" bestFit="1" customWidth="1"/>
    <col min="12" max="12" width="9.42578125" style="43" bestFit="1" customWidth="1"/>
    <col min="13" max="13" width="11.7109375" style="43" bestFit="1" customWidth="1"/>
    <col min="14" max="16384" width="9.140625" style="43"/>
  </cols>
  <sheetData>
    <row r="1" spans="1:10" ht="12.75" hidden="1" customHeight="1">
      <c r="H1" s="43" t="s">
        <v>302</v>
      </c>
    </row>
    <row r="2" spans="1:10" ht="10.5" customHeight="1">
      <c r="H2" s="43" t="s">
        <v>302</v>
      </c>
    </row>
    <row r="3" spans="1:10" ht="5.25" hidden="1" customHeight="1">
      <c r="H3" s="77"/>
      <c r="I3" s="77"/>
      <c r="J3" s="77"/>
    </row>
    <row r="4" spans="1:10" hidden="1">
      <c r="H4" s="77"/>
      <c r="I4" s="77"/>
      <c r="J4" s="77"/>
    </row>
    <row r="5" spans="1:10" ht="91.5" customHeight="1">
      <c r="H5" s="94" t="s">
        <v>399</v>
      </c>
      <c r="I5" s="94"/>
      <c r="J5" s="94"/>
    </row>
    <row r="6" spans="1:10">
      <c r="A6" s="78" t="s">
        <v>303</v>
      </c>
      <c r="B6" s="78"/>
      <c r="C6" s="78"/>
      <c r="D6" s="78"/>
      <c r="E6" s="78"/>
      <c r="F6" s="78"/>
      <c r="G6" s="78"/>
      <c r="H6" s="78"/>
      <c r="I6" s="78"/>
      <c r="J6" s="78"/>
    </row>
    <row r="8" spans="1:10">
      <c r="A8" s="64" t="s">
        <v>0</v>
      </c>
    </row>
    <row r="9" spans="1:10">
      <c r="A9" s="43" t="s">
        <v>1</v>
      </c>
      <c r="J9" s="63" t="s">
        <v>12</v>
      </c>
    </row>
    <row r="10" spans="1:10" ht="12.75" customHeight="1">
      <c r="A10" s="95" t="s">
        <v>13</v>
      </c>
      <c r="B10" s="95" t="s">
        <v>14</v>
      </c>
      <c r="C10" s="95" t="s">
        <v>15</v>
      </c>
      <c r="D10" s="97" t="s">
        <v>16</v>
      </c>
      <c r="E10" s="97" t="s">
        <v>304</v>
      </c>
      <c r="F10" s="95" t="s">
        <v>305</v>
      </c>
      <c r="G10" s="99" t="s">
        <v>2</v>
      </c>
      <c r="H10" s="97" t="s">
        <v>17</v>
      </c>
      <c r="I10" s="101" t="s">
        <v>18</v>
      </c>
      <c r="J10" s="102"/>
    </row>
    <row r="11" spans="1:10" ht="68.099999999999994" customHeight="1">
      <c r="A11" s="96"/>
      <c r="B11" s="96"/>
      <c r="C11" s="96"/>
      <c r="D11" s="98"/>
      <c r="E11" s="98"/>
      <c r="F11" s="96"/>
      <c r="G11" s="100"/>
      <c r="H11" s="98"/>
      <c r="I11" s="72" t="s">
        <v>20</v>
      </c>
      <c r="J11" s="72" t="s">
        <v>24</v>
      </c>
    </row>
    <row r="12" spans="1:10">
      <c r="A12" s="72">
        <v>1</v>
      </c>
      <c r="B12" s="72">
        <v>2</v>
      </c>
      <c r="C12" s="72">
        <v>3</v>
      </c>
      <c r="D12" s="72">
        <v>4</v>
      </c>
      <c r="E12" s="72">
        <v>5</v>
      </c>
      <c r="F12" s="72">
        <v>6</v>
      </c>
      <c r="G12" s="73">
        <v>7</v>
      </c>
      <c r="H12" s="72">
        <v>8</v>
      </c>
      <c r="I12" s="60">
        <v>9</v>
      </c>
      <c r="J12" s="60">
        <v>10</v>
      </c>
    </row>
    <row r="13" spans="1:10">
      <c r="A13" s="71" t="s">
        <v>27</v>
      </c>
      <c r="B13" s="71" t="s">
        <v>306</v>
      </c>
      <c r="C13" s="71" t="s">
        <v>306</v>
      </c>
      <c r="D13" s="13" t="s">
        <v>28</v>
      </c>
      <c r="E13" s="13" t="s">
        <v>306</v>
      </c>
      <c r="F13" s="13" t="s">
        <v>306</v>
      </c>
      <c r="G13" s="3">
        <f>G14</f>
        <v>30222707</v>
      </c>
      <c r="H13" s="4">
        <f>H14</f>
        <v>26522542</v>
      </c>
      <c r="I13" s="4">
        <f t="shared" ref="I13:J13" si="0">I14</f>
        <v>3700165</v>
      </c>
      <c r="J13" s="4">
        <f t="shared" si="0"/>
        <v>3700165</v>
      </c>
    </row>
    <row r="14" spans="1:10">
      <c r="A14" s="71" t="s">
        <v>29</v>
      </c>
      <c r="B14" s="71" t="s">
        <v>306</v>
      </c>
      <c r="C14" s="71" t="s">
        <v>306</v>
      </c>
      <c r="D14" s="13" t="s">
        <v>28</v>
      </c>
      <c r="E14" s="13" t="s">
        <v>306</v>
      </c>
      <c r="F14" s="13" t="s">
        <v>306</v>
      </c>
      <c r="G14" s="3">
        <f>H14+I14</f>
        <v>30222707</v>
      </c>
      <c r="H14" s="4">
        <f>SUM(H15:H22)</f>
        <v>26522542</v>
      </c>
      <c r="I14" s="4">
        <f>SUM(I15:I22)</f>
        <v>3700165</v>
      </c>
      <c r="J14" s="4">
        <f>SUM(J15:J22)</f>
        <v>3700165</v>
      </c>
    </row>
    <row r="15" spans="1:10" ht="25.5">
      <c r="A15" s="97" t="s">
        <v>38</v>
      </c>
      <c r="B15" s="97" t="s">
        <v>39</v>
      </c>
      <c r="C15" s="97" t="s">
        <v>40</v>
      </c>
      <c r="D15" s="82" t="s">
        <v>41</v>
      </c>
      <c r="E15" s="24" t="s">
        <v>307</v>
      </c>
      <c r="F15" s="24" t="s">
        <v>308</v>
      </c>
      <c r="G15" s="3">
        <f t="shared" ref="G15:G89" si="1">H15+I15</f>
        <v>13239330</v>
      </c>
      <c r="H15" s="6">
        <v>12697930</v>
      </c>
      <c r="I15" s="6">
        <v>541400</v>
      </c>
      <c r="J15" s="6">
        <v>541400</v>
      </c>
    </row>
    <row r="16" spans="1:10" ht="38.25">
      <c r="A16" s="98"/>
      <c r="B16" s="98"/>
      <c r="C16" s="98"/>
      <c r="D16" s="84"/>
      <c r="E16" s="24" t="s">
        <v>309</v>
      </c>
      <c r="F16" s="24" t="s">
        <v>310</v>
      </c>
      <c r="G16" s="3">
        <f>H16+I16</f>
        <v>250000</v>
      </c>
      <c r="H16" s="6">
        <v>250000</v>
      </c>
      <c r="I16" s="6"/>
      <c r="J16" s="6"/>
    </row>
    <row r="17" spans="1:12" ht="25.5">
      <c r="A17" s="72" t="s">
        <v>42</v>
      </c>
      <c r="B17" s="72" t="s">
        <v>43</v>
      </c>
      <c r="C17" s="72" t="s">
        <v>44</v>
      </c>
      <c r="D17" s="24" t="s">
        <v>45</v>
      </c>
      <c r="E17" s="24" t="s">
        <v>307</v>
      </c>
      <c r="F17" s="24" t="s">
        <v>308</v>
      </c>
      <c r="G17" s="3">
        <f t="shared" si="1"/>
        <v>9896421</v>
      </c>
      <c r="H17" s="6">
        <v>9846421</v>
      </c>
      <c r="I17" s="6">
        <v>50000</v>
      </c>
      <c r="J17" s="6">
        <v>50000</v>
      </c>
    </row>
    <row r="18" spans="1:12" ht="40.5" customHeight="1">
      <c r="A18" s="49" t="s">
        <v>46</v>
      </c>
      <c r="B18" s="49" t="s">
        <v>47</v>
      </c>
      <c r="C18" s="50" t="s">
        <v>48</v>
      </c>
      <c r="D18" s="25" t="s">
        <v>49</v>
      </c>
      <c r="E18" s="24" t="s">
        <v>311</v>
      </c>
      <c r="F18" s="24" t="s">
        <v>312</v>
      </c>
      <c r="G18" s="3">
        <f>H18+I18</f>
        <v>1719406</v>
      </c>
      <c r="H18" s="6">
        <v>0</v>
      </c>
      <c r="I18" s="6">
        <v>1719406</v>
      </c>
      <c r="J18" s="6">
        <f>I18</f>
        <v>1719406</v>
      </c>
    </row>
    <row r="19" spans="1:12" ht="38.25">
      <c r="A19" s="72" t="s">
        <v>50</v>
      </c>
      <c r="B19" s="72" t="s">
        <v>51</v>
      </c>
      <c r="C19" s="72" t="s">
        <v>52</v>
      </c>
      <c r="D19" s="24" t="s">
        <v>53</v>
      </c>
      <c r="E19" s="24" t="s">
        <v>313</v>
      </c>
      <c r="F19" s="24" t="s">
        <v>314</v>
      </c>
      <c r="G19" s="3">
        <f t="shared" si="1"/>
        <v>1480000</v>
      </c>
      <c r="H19" s="6">
        <v>1480000</v>
      </c>
      <c r="I19" s="6">
        <v>0</v>
      </c>
      <c r="J19" s="6">
        <v>0</v>
      </c>
    </row>
    <row r="20" spans="1:12" ht="102">
      <c r="A20" s="49" t="s">
        <v>58</v>
      </c>
      <c r="B20" s="49" t="s">
        <v>59</v>
      </c>
      <c r="C20" s="50" t="s">
        <v>60</v>
      </c>
      <c r="D20" s="25" t="s">
        <v>61</v>
      </c>
      <c r="E20" s="26" t="s">
        <v>315</v>
      </c>
      <c r="F20" s="27" t="s">
        <v>316</v>
      </c>
      <c r="G20" s="3">
        <f>H20+I20</f>
        <v>1789359</v>
      </c>
      <c r="H20" s="6">
        <v>400000</v>
      </c>
      <c r="I20" s="6">
        <v>1389359</v>
      </c>
      <c r="J20" s="6">
        <f>I20</f>
        <v>1389359</v>
      </c>
    </row>
    <row r="21" spans="1:12" ht="47.25" customHeight="1">
      <c r="A21" s="72" t="s">
        <v>62</v>
      </c>
      <c r="B21" s="72" t="s">
        <v>63</v>
      </c>
      <c r="C21" s="72" t="s">
        <v>60</v>
      </c>
      <c r="D21" s="24" t="s">
        <v>64</v>
      </c>
      <c r="E21" s="24" t="s">
        <v>317</v>
      </c>
      <c r="F21" s="24" t="s">
        <v>318</v>
      </c>
      <c r="G21" s="3">
        <f t="shared" si="1"/>
        <v>1733991</v>
      </c>
      <c r="H21" s="6">
        <v>1733991</v>
      </c>
      <c r="I21" s="6"/>
      <c r="J21" s="6"/>
    </row>
    <row r="22" spans="1:12" ht="47.25" customHeight="1">
      <c r="A22" s="49" t="s">
        <v>65</v>
      </c>
      <c r="B22" s="49" t="s">
        <v>66</v>
      </c>
      <c r="C22" s="50" t="s">
        <v>67</v>
      </c>
      <c r="D22" s="9" t="s">
        <v>68</v>
      </c>
      <c r="E22" s="61" t="s">
        <v>319</v>
      </c>
      <c r="F22" s="24" t="s">
        <v>320</v>
      </c>
      <c r="G22" s="3">
        <f t="shared" si="1"/>
        <v>114200</v>
      </c>
      <c r="H22" s="6">
        <v>114200</v>
      </c>
      <c r="I22" s="6"/>
      <c r="J22" s="6"/>
    </row>
    <row r="23" spans="1:12">
      <c r="A23" s="71" t="s">
        <v>69</v>
      </c>
      <c r="B23" s="71" t="s">
        <v>306</v>
      </c>
      <c r="C23" s="71" t="s">
        <v>306</v>
      </c>
      <c r="D23" s="13" t="s">
        <v>70</v>
      </c>
      <c r="E23" s="13" t="s">
        <v>306</v>
      </c>
      <c r="F23" s="13" t="s">
        <v>306</v>
      </c>
      <c r="G23" s="3">
        <f t="shared" si="1"/>
        <v>335575200</v>
      </c>
      <c r="H23" s="4">
        <f>H24</f>
        <v>305249135.5</v>
      </c>
      <c r="I23" s="4">
        <f>I24</f>
        <v>30326064.5</v>
      </c>
      <c r="J23" s="4">
        <f>J24</f>
        <v>8620446.5</v>
      </c>
    </row>
    <row r="24" spans="1:12">
      <c r="A24" s="71" t="s">
        <v>71</v>
      </c>
      <c r="B24" s="71" t="s">
        <v>306</v>
      </c>
      <c r="C24" s="71" t="s">
        <v>306</v>
      </c>
      <c r="D24" s="13" t="s">
        <v>70</v>
      </c>
      <c r="E24" s="13" t="s">
        <v>306</v>
      </c>
      <c r="F24" s="13" t="s">
        <v>306</v>
      </c>
      <c r="G24" s="3">
        <f>H24+I24</f>
        <v>335575200</v>
      </c>
      <c r="H24" s="4">
        <f>SUM(H25:H57)</f>
        <v>305249135.5</v>
      </c>
      <c r="I24" s="4">
        <f>SUM(I25:I57)</f>
        <v>30326064.5</v>
      </c>
      <c r="J24" s="4">
        <f>SUM(J25:J57)</f>
        <v>8620446.5</v>
      </c>
    </row>
    <row r="25" spans="1:12" ht="25.5">
      <c r="A25" s="72" t="s">
        <v>75</v>
      </c>
      <c r="B25" s="72" t="s">
        <v>76</v>
      </c>
      <c r="C25" s="72" t="s">
        <v>77</v>
      </c>
      <c r="D25" s="24" t="s">
        <v>78</v>
      </c>
      <c r="E25" s="24" t="s">
        <v>321</v>
      </c>
      <c r="F25" s="24" t="s">
        <v>322</v>
      </c>
      <c r="G25" s="3">
        <f t="shared" si="1"/>
        <v>49342839.049999997</v>
      </c>
      <c r="H25" s="6">
        <v>48741277.049999997</v>
      </c>
      <c r="I25" s="6">
        <v>601562</v>
      </c>
      <c r="J25" s="6">
        <f>I25</f>
        <v>601562</v>
      </c>
      <c r="L25" s="7"/>
    </row>
    <row r="26" spans="1:12" ht="25.5">
      <c r="A26" s="72" t="s">
        <v>79</v>
      </c>
      <c r="B26" s="72" t="s">
        <v>80</v>
      </c>
      <c r="C26" s="72" t="s">
        <v>81</v>
      </c>
      <c r="D26" s="24" t="s">
        <v>82</v>
      </c>
      <c r="E26" s="24" t="s">
        <v>323</v>
      </c>
      <c r="F26" s="24" t="s">
        <v>322</v>
      </c>
      <c r="G26" s="3">
        <f>H26+I26</f>
        <v>80397973.950000003</v>
      </c>
      <c r="H26" s="6">
        <v>79306089.950000003</v>
      </c>
      <c r="I26" s="6">
        <f>1021884+70000</f>
        <v>1091884</v>
      </c>
      <c r="J26" s="6">
        <f>I26</f>
        <v>1091884</v>
      </c>
      <c r="K26" s="7"/>
    </row>
    <row r="27" spans="1:12" ht="25.5">
      <c r="A27" s="72" t="s">
        <v>83</v>
      </c>
      <c r="B27" s="72" t="s">
        <v>84</v>
      </c>
      <c r="C27" s="72" t="s">
        <v>81</v>
      </c>
      <c r="D27" s="24" t="s">
        <v>85</v>
      </c>
      <c r="E27" s="24" t="s">
        <v>323</v>
      </c>
      <c r="F27" s="24" t="s">
        <v>322</v>
      </c>
      <c r="G27" s="3">
        <f t="shared" si="1"/>
        <v>96708400</v>
      </c>
      <c r="H27" s="6">
        <v>96708400</v>
      </c>
      <c r="I27" s="6"/>
      <c r="J27" s="6"/>
    </row>
    <row r="28" spans="1:12" ht="25.5">
      <c r="A28" s="72" t="s">
        <v>86</v>
      </c>
      <c r="B28" s="72" t="s">
        <v>87</v>
      </c>
      <c r="C28" s="72" t="s">
        <v>88</v>
      </c>
      <c r="D28" s="24" t="s">
        <v>89</v>
      </c>
      <c r="E28" s="24" t="s">
        <v>323</v>
      </c>
      <c r="F28" s="24" t="s">
        <v>324</v>
      </c>
      <c r="G28" s="3">
        <f t="shared" si="1"/>
        <v>15204055</v>
      </c>
      <c r="H28" s="6">
        <v>15193055</v>
      </c>
      <c r="I28" s="6">
        <v>11000</v>
      </c>
      <c r="J28" s="6">
        <v>11000</v>
      </c>
    </row>
    <row r="29" spans="1:12" ht="63.75">
      <c r="A29" s="72" t="s">
        <v>90</v>
      </c>
      <c r="B29" s="72" t="s">
        <v>91</v>
      </c>
      <c r="C29" s="72" t="s">
        <v>88</v>
      </c>
      <c r="D29" s="24" t="s">
        <v>92</v>
      </c>
      <c r="E29" s="24" t="s">
        <v>325</v>
      </c>
      <c r="F29" s="24" t="s">
        <v>326</v>
      </c>
      <c r="G29" s="3">
        <f t="shared" si="1"/>
        <v>8520041</v>
      </c>
      <c r="H29" s="6">
        <v>7799141</v>
      </c>
      <c r="I29" s="6">
        <v>720900</v>
      </c>
      <c r="J29" s="6">
        <v>0</v>
      </c>
    </row>
    <row r="30" spans="1:12" ht="25.5">
      <c r="A30" s="72" t="s">
        <v>93</v>
      </c>
      <c r="B30" s="72" t="s">
        <v>94</v>
      </c>
      <c r="C30" s="72" t="s">
        <v>95</v>
      </c>
      <c r="D30" s="24" t="s">
        <v>96</v>
      </c>
      <c r="E30" s="24" t="s">
        <v>323</v>
      </c>
      <c r="F30" s="24" t="s">
        <v>324</v>
      </c>
      <c r="G30" s="3">
        <f t="shared" si="1"/>
        <v>27370</v>
      </c>
      <c r="H30" s="6">
        <v>27370</v>
      </c>
      <c r="I30" s="6">
        <v>0</v>
      </c>
      <c r="J30" s="6">
        <v>0</v>
      </c>
    </row>
    <row r="31" spans="1:12" ht="25.5">
      <c r="A31" s="72" t="s">
        <v>97</v>
      </c>
      <c r="B31" s="72" t="s">
        <v>98</v>
      </c>
      <c r="C31" s="72" t="s">
        <v>95</v>
      </c>
      <c r="D31" s="24" t="s">
        <v>99</v>
      </c>
      <c r="E31" s="24" t="s">
        <v>323</v>
      </c>
      <c r="F31" s="24" t="s">
        <v>324</v>
      </c>
      <c r="G31" s="3">
        <f t="shared" si="1"/>
        <v>284246</v>
      </c>
      <c r="H31" s="6">
        <v>284246</v>
      </c>
      <c r="I31" s="6">
        <v>0</v>
      </c>
      <c r="J31" s="6">
        <v>0</v>
      </c>
    </row>
    <row r="32" spans="1:12" ht="30" customHeight="1">
      <c r="A32" s="28" t="s">
        <v>100</v>
      </c>
      <c r="B32" s="72">
        <v>1152</v>
      </c>
      <c r="C32" s="72">
        <v>990</v>
      </c>
      <c r="D32" s="24" t="s">
        <v>102</v>
      </c>
      <c r="E32" s="24" t="s">
        <v>323</v>
      </c>
      <c r="F32" s="24" t="s">
        <v>324</v>
      </c>
      <c r="G32" s="3">
        <f t="shared" si="1"/>
        <v>1062839</v>
      </c>
      <c r="H32" s="6">
        <v>1062839</v>
      </c>
      <c r="I32" s="6"/>
      <c r="J32" s="6"/>
    </row>
    <row r="33" spans="1:10" ht="50.25" customHeight="1">
      <c r="A33" s="72" t="s">
        <v>103</v>
      </c>
      <c r="B33" s="72" t="s">
        <v>104</v>
      </c>
      <c r="C33" s="72" t="s">
        <v>95</v>
      </c>
      <c r="D33" s="24" t="s">
        <v>105</v>
      </c>
      <c r="E33" s="24" t="s">
        <v>323</v>
      </c>
      <c r="F33" s="24" t="s">
        <v>324</v>
      </c>
      <c r="G33" s="3">
        <f t="shared" si="1"/>
        <v>571480</v>
      </c>
      <c r="H33" s="6">
        <v>527880</v>
      </c>
      <c r="I33" s="6">
        <v>43600</v>
      </c>
      <c r="J33" s="6">
        <v>43600</v>
      </c>
    </row>
    <row r="34" spans="1:10" ht="73.5" customHeight="1">
      <c r="A34" s="49" t="s">
        <v>106</v>
      </c>
      <c r="B34" s="49" t="s">
        <v>107</v>
      </c>
      <c r="C34" s="50" t="s">
        <v>95</v>
      </c>
      <c r="D34" s="9" t="s">
        <v>108</v>
      </c>
      <c r="E34" s="24" t="s">
        <v>323</v>
      </c>
      <c r="F34" s="24" t="s">
        <v>324</v>
      </c>
      <c r="G34" s="3">
        <f t="shared" si="1"/>
        <v>187845</v>
      </c>
      <c r="H34" s="6"/>
      <c r="I34" s="6">
        <v>187845</v>
      </c>
      <c r="J34" s="6">
        <f>I34</f>
        <v>187845</v>
      </c>
    </row>
    <row r="35" spans="1:10" ht="50.25" customHeight="1">
      <c r="A35" s="16" t="s">
        <v>109</v>
      </c>
      <c r="B35" s="72">
        <v>1184</v>
      </c>
      <c r="C35" s="72">
        <v>990</v>
      </c>
      <c r="D35" s="24" t="s">
        <v>111</v>
      </c>
      <c r="E35" s="24" t="s">
        <v>323</v>
      </c>
      <c r="F35" s="24" t="s">
        <v>324</v>
      </c>
      <c r="G35" s="3">
        <f t="shared" si="1"/>
        <v>1690600</v>
      </c>
      <c r="H35" s="6">
        <v>31844.5</v>
      </c>
      <c r="I35" s="6">
        <v>1658755.5</v>
      </c>
      <c r="J35" s="6">
        <v>1658755.5</v>
      </c>
    </row>
    <row r="36" spans="1:10" ht="50.25" customHeight="1">
      <c r="A36" s="16" t="s">
        <v>112</v>
      </c>
      <c r="B36" s="72">
        <v>1200</v>
      </c>
      <c r="C36" s="72">
        <v>990</v>
      </c>
      <c r="D36" s="24" t="s">
        <v>114</v>
      </c>
      <c r="E36" s="24" t="s">
        <v>323</v>
      </c>
      <c r="F36" s="24" t="s">
        <v>324</v>
      </c>
      <c r="G36" s="3">
        <f t="shared" si="1"/>
        <v>218500</v>
      </c>
      <c r="H36" s="6">
        <v>218500</v>
      </c>
      <c r="I36" s="6"/>
      <c r="J36" s="6"/>
    </row>
    <row r="37" spans="1:10" ht="50.25" customHeight="1">
      <c r="A37" s="49" t="s">
        <v>115</v>
      </c>
      <c r="B37" s="49" t="s">
        <v>116</v>
      </c>
      <c r="C37" s="50" t="s">
        <v>95</v>
      </c>
      <c r="D37" s="51" t="s">
        <v>117</v>
      </c>
      <c r="E37" s="24" t="s">
        <v>323</v>
      </c>
      <c r="F37" s="24" t="s">
        <v>324</v>
      </c>
      <c r="G37" s="3">
        <f t="shared" si="1"/>
        <v>2770400</v>
      </c>
      <c r="H37" s="6"/>
      <c r="I37" s="6">
        <v>2770400</v>
      </c>
      <c r="J37" s="6"/>
    </row>
    <row r="38" spans="1:10" ht="78.75" customHeight="1">
      <c r="A38" s="49" t="s">
        <v>118</v>
      </c>
      <c r="B38" s="49" t="s">
        <v>119</v>
      </c>
      <c r="C38" s="50" t="s">
        <v>95</v>
      </c>
      <c r="D38" s="9" t="s">
        <v>120</v>
      </c>
      <c r="E38" s="24" t="s">
        <v>323</v>
      </c>
      <c r="F38" s="24" t="s">
        <v>324</v>
      </c>
      <c r="G38" s="3">
        <f t="shared" si="1"/>
        <v>149023</v>
      </c>
      <c r="H38" s="6"/>
      <c r="I38" s="6">
        <v>149023</v>
      </c>
      <c r="J38" s="6"/>
    </row>
    <row r="39" spans="1:10" ht="78.75" customHeight="1">
      <c r="A39" s="39" t="s">
        <v>373</v>
      </c>
      <c r="B39" s="39" t="s">
        <v>220</v>
      </c>
      <c r="C39" s="40" t="s">
        <v>95</v>
      </c>
      <c r="D39" s="41" t="s">
        <v>221</v>
      </c>
      <c r="E39" s="24" t="s">
        <v>323</v>
      </c>
      <c r="F39" s="24" t="s">
        <v>324</v>
      </c>
      <c r="G39" s="3">
        <f t="shared" si="1"/>
        <v>2500000</v>
      </c>
      <c r="H39" s="6"/>
      <c r="I39" s="6">
        <v>2500000</v>
      </c>
      <c r="J39" s="6">
        <v>2500000</v>
      </c>
    </row>
    <row r="40" spans="1:10" ht="78.75" customHeight="1">
      <c r="A40" s="49" t="s">
        <v>121</v>
      </c>
      <c r="B40" s="49" t="s">
        <v>122</v>
      </c>
      <c r="C40" s="50" t="s">
        <v>95</v>
      </c>
      <c r="D40" s="51" t="s">
        <v>123</v>
      </c>
      <c r="E40" s="24" t="s">
        <v>323</v>
      </c>
      <c r="F40" s="24" t="s">
        <v>324</v>
      </c>
      <c r="G40" s="3">
        <f t="shared" si="1"/>
        <v>1500554</v>
      </c>
      <c r="H40" s="6">
        <v>722350</v>
      </c>
      <c r="I40" s="6">
        <v>778204</v>
      </c>
      <c r="J40" s="6">
        <f>I40</f>
        <v>778204</v>
      </c>
    </row>
    <row r="41" spans="1:10" ht="83.25" customHeight="1">
      <c r="A41" s="49" t="s">
        <v>124</v>
      </c>
      <c r="B41" s="49" t="s">
        <v>125</v>
      </c>
      <c r="C41" s="50" t="s">
        <v>95</v>
      </c>
      <c r="D41" s="51" t="s">
        <v>126</v>
      </c>
      <c r="E41" s="24" t="s">
        <v>323</v>
      </c>
      <c r="F41" s="24" t="s">
        <v>324</v>
      </c>
      <c r="G41" s="3">
        <f t="shared" si="1"/>
        <v>12987795</v>
      </c>
      <c r="H41" s="6"/>
      <c r="I41" s="6">
        <v>12987795</v>
      </c>
      <c r="J41" s="6"/>
    </row>
    <row r="42" spans="1:10" ht="83.25" customHeight="1">
      <c r="A42" s="49" t="s">
        <v>127</v>
      </c>
      <c r="B42" s="49" t="s">
        <v>128</v>
      </c>
      <c r="C42" s="50" t="s">
        <v>95</v>
      </c>
      <c r="D42" s="9" t="s">
        <v>129</v>
      </c>
      <c r="E42" s="24" t="s">
        <v>323</v>
      </c>
      <c r="F42" s="24" t="s">
        <v>324</v>
      </c>
      <c r="G42" s="3">
        <f t="shared" si="1"/>
        <v>3235600</v>
      </c>
      <c r="H42" s="6"/>
      <c r="I42" s="6">
        <v>3235600</v>
      </c>
      <c r="J42" s="6"/>
    </row>
    <row r="43" spans="1:10" ht="83.25" customHeight="1">
      <c r="A43" s="49" t="s">
        <v>130</v>
      </c>
      <c r="B43" s="49">
        <v>1501</v>
      </c>
      <c r="C43" s="50" t="s">
        <v>95</v>
      </c>
      <c r="D43" s="9" t="s">
        <v>132</v>
      </c>
      <c r="E43" s="24" t="s">
        <v>323</v>
      </c>
      <c r="F43" s="24" t="s">
        <v>324</v>
      </c>
      <c r="G43" s="3">
        <f t="shared" si="1"/>
        <v>163800</v>
      </c>
      <c r="H43" s="6"/>
      <c r="I43" s="6">
        <v>163800</v>
      </c>
      <c r="J43" s="6"/>
    </row>
    <row r="44" spans="1:10" ht="50.25" customHeight="1">
      <c r="A44" s="28" t="s">
        <v>133</v>
      </c>
      <c r="B44" s="72">
        <v>1600</v>
      </c>
      <c r="C44" s="50" t="s">
        <v>95</v>
      </c>
      <c r="D44" s="24" t="s">
        <v>135</v>
      </c>
      <c r="E44" s="24" t="s">
        <v>323</v>
      </c>
      <c r="F44" s="24" t="s">
        <v>327</v>
      </c>
      <c r="G44" s="3">
        <f t="shared" si="1"/>
        <v>10902300</v>
      </c>
      <c r="H44" s="6">
        <v>10902300</v>
      </c>
      <c r="I44" s="6"/>
      <c r="J44" s="6"/>
    </row>
    <row r="45" spans="1:10" ht="50.25" customHeight="1">
      <c r="A45" s="49" t="s">
        <v>136</v>
      </c>
      <c r="B45" s="49" t="s">
        <v>137</v>
      </c>
      <c r="C45" s="50" t="s">
        <v>95</v>
      </c>
      <c r="D45" s="9" t="s">
        <v>328</v>
      </c>
      <c r="E45" s="24" t="s">
        <v>323</v>
      </c>
      <c r="F45" s="24" t="s">
        <v>327</v>
      </c>
      <c r="G45" s="3">
        <f t="shared" si="1"/>
        <v>1678100</v>
      </c>
      <c r="H45" s="6"/>
      <c r="I45" s="6">
        <v>1678100</v>
      </c>
      <c r="J45" s="6"/>
    </row>
    <row r="46" spans="1:10" ht="50.25" customHeight="1">
      <c r="A46" s="39" t="s">
        <v>374</v>
      </c>
      <c r="B46" s="39" t="s">
        <v>375</v>
      </c>
      <c r="C46" s="40" t="s">
        <v>95</v>
      </c>
      <c r="D46" s="41" t="s">
        <v>376</v>
      </c>
      <c r="E46" s="24" t="s">
        <v>323</v>
      </c>
      <c r="F46" s="24" t="s">
        <v>324</v>
      </c>
      <c r="G46" s="3">
        <f t="shared" si="1"/>
        <v>8188300</v>
      </c>
      <c r="H46" s="6">
        <v>8188300</v>
      </c>
      <c r="I46" s="6"/>
      <c r="J46" s="6"/>
    </row>
    <row r="47" spans="1:10" ht="50.25" customHeight="1">
      <c r="A47" s="49" t="s">
        <v>139</v>
      </c>
      <c r="B47" s="49" t="s">
        <v>140</v>
      </c>
      <c r="C47" s="50" t="s">
        <v>141</v>
      </c>
      <c r="D47" s="9" t="s">
        <v>142</v>
      </c>
      <c r="E47" s="24" t="s">
        <v>329</v>
      </c>
      <c r="F47" s="24" t="s">
        <v>330</v>
      </c>
      <c r="G47" s="3">
        <f t="shared" si="1"/>
        <v>614680</v>
      </c>
      <c r="H47" s="6">
        <v>417384</v>
      </c>
      <c r="I47" s="6">
        <v>197296</v>
      </c>
      <c r="J47" s="6">
        <f>I47</f>
        <v>197296</v>
      </c>
    </row>
    <row r="48" spans="1:10" ht="51">
      <c r="A48" s="72" t="s">
        <v>143</v>
      </c>
      <c r="B48" s="72" t="s">
        <v>144</v>
      </c>
      <c r="C48" s="72" t="s">
        <v>141</v>
      </c>
      <c r="D48" s="24" t="s">
        <v>145</v>
      </c>
      <c r="E48" s="24" t="s">
        <v>331</v>
      </c>
      <c r="F48" s="24" t="s">
        <v>332</v>
      </c>
      <c r="G48" s="3">
        <f t="shared" si="1"/>
        <v>2882080</v>
      </c>
      <c r="H48" s="6">
        <v>2882080</v>
      </c>
      <c r="I48" s="6">
        <v>0</v>
      </c>
      <c r="J48" s="6">
        <v>0</v>
      </c>
    </row>
    <row r="49" spans="1:10" ht="63.75">
      <c r="A49" s="72" t="s">
        <v>146</v>
      </c>
      <c r="B49" s="72" t="s">
        <v>147</v>
      </c>
      <c r="C49" s="72" t="s">
        <v>148</v>
      </c>
      <c r="D49" s="24" t="s">
        <v>149</v>
      </c>
      <c r="E49" s="24" t="s">
        <v>325</v>
      </c>
      <c r="F49" s="24" t="s">
        <v>326</v>
      </c>
      <c r="G49" s="3">
        <f t="shared" si="1"/>
        <v>4157470</v>
      </c>
      <c r="H49" s="6">
        <v>4019670</v>
      </c>
      <c r="I49" s="6">
        <v>137800</v>
      </c>
      <c r="J49" s="6">
        <f>I49</f>
        <v>137800</v>
      </c>
    </row>
    <row r="50" spans="1:10" ht="63.75">
      <c r="A50" s="72" t="s">
        <v>150</v>
      </c>
      <c r="B50" s="72" t="s">
        <v>151</v>
      </c>
      <c r="C50" s="72" t="s">
        <v>148</v>
      </c>
      <c r="D50" s="24" t="s">
        <v>152</v>
      </c>
      <c r="E50" s="24" t="s">
        <v>325</v>
      </c>
      <c r="F50" s="24" t="s">
        <v>326</v>
      </c>
      <c r="G50" s="3">
        <f t="shared" si="1"/>
        <v>556170</v>
      </c>
      <c r="H50" s="6">
        <v>556170</v>
      </c>
      <c r="I50" s="6">
        <v>0</v>
      </c>
      <c r="J50" s="6">
        <v>0</v>
      </c>
    </row>
    <row r="51" spans="1:10" ht="63.75">
      <c r="A51" s="72" t="s">
        <v>153</v>
      </c>
      <c r="B51" s="72" t="s">
        <v>154</v>
      </c>
      <c r="C51" s="72" t="s">
        <v>155</v>
      </c>
      <c r="D51" s="24" t="s">
        <v>156</v>
      </c>
      <c r="E51" s="24" t="s">
        <v>325</v>
      </c>
      <c r="F51" s="24" t="s">
        <v>326</v>
      </c>
      <c r="G51" s="3">
        <f t="shared" si="1"/>
        <v>19343350</v>
      </c>
      <c r="H51" s="6">
        <v>18914850</v>
      </c>
      <c r="I51" s="6">
        <v>428500</v>
      </c>
      <c r="J51" s="6">
        <f>I51</f>
        <v>428500</v>
      </c>
    </row>
    <row r="52" spans="1:10" ht="63.75">
      <c r="A52" s="72" t="s">
        <v>157</v>
      </c>
      <c r="B52" s="72" t="s">
        <v>158</v>
      </c>
      <c r="C52" s="72" t="s">
        <v>159</v>
      </c>
      <c r="D52" s="24" t="s">
        <v>160</v>
      </c>
      <c r="E52" s="24" t="s">
        <v>325</v>
      </c>
      <c r="F52" s="24" t="s">
        <v>326</v>
      </c>
      <c r="G52" s="3">
        <f t="shared" si="1"/>
        <v>574649</v>
      </c>
      <c r="H52" s="6">
        <v>574649</v>
      </c>
      <c r="I52" s="6">
        <v>0</v>
      </c>
      <c r="J52" s="6">
        <v>0</v>
      </c>
    </row>
    <row r="53" spans="1:10" ht="25.5">
      <c r="A53" s="72" t="s">
        <v>161</v>
      </c>
      <c r="B53" s="72" t="s">
        <v>162</v>
      </c>
      <c r="C53" s="72" t="s">
        <v>163</v>
      </c>
      <c r="D53" s="24" t="s">
        <v>333</v>
      </c>
      <c r="E53" s="24" t="s">
        <v>323</v>
      </c>
      <c r="F53" s="24" t="s">
        <v>324</v>
      </c>
      <c r="G53" s="3">
        <f t="shared" si="1"/>
        <v>5748887</v>
      </c>
      <c r="H53" s="6">
        <v>5638887</v>
      </c>
      <c r="I53" s="6">
        <v>110000</v>
      </c>
      <c r="J53" s="6">
        <f>I53</f>
        <v>110000</v>
      </c>
    </row>
    <row r="54" spans="1:10" ht="63.75">
      <c r="A54" s="72" t="s">
        <v>165</v>
      </c>
      <c r="B54" s="72" t="s">
        <v>166</v>
      </c>
      <c r="C54" s="72" t="s">
        <v>163</v>
      </c>
      <c r="D54" s="24" t="s">
        <v>334</v>
      </c>
      <c r="E54" s="24" t="s">
        <v>325</v>
      </c>
      <c r="F54" s="24" t="s">
        <v>326</v>
      </c>
      <c r="G54" s="3">
        <f t="shared" si="1"/>
        <v>1559350</v>
      </c>
      <c r="H54" s="6">
        <v>1559350</v>
      </c>
      <c r="I54" s="6">
        <v>0</v>
      </c>
      <c r="J54" s="6">
        <v>0</v>
      </c>
    </row>
    <row r="55" spans="1:10" ht="79.5" customHeight="1">
      <c r="A55" s="49" t="s">
        <v>168</v>
      </c>
      <c r="B55" s="49" t="s">
        <v>169</v>
      </c>
      <c r="C55" s="50" t="s">
        <v>163</v>
      </c>
      <c r="D55" s="9" t="s">
        <v>170</v>
      </c>
      <c r="E55" s="24" t="s">
        <v>323</v>
      </c>
      <c r="F55" s="24" t="s">
        <v>324</v>
      </c>
      <c r="G55" s="3">
        <f t="shared" si="1"/>
        <v>109312</v>
      </c>
      <c r="H55" s="6">
        <f>39040+70272</f>
        <v>109312</v>
      </c>
      <c r="I55" s="6"/>
      <c r="J55" s="6"/>
    </row>
    <row r="56" spans="1:10" ht="63.75">
      <c r="A56" s="72" t="s">
        <v>171</v>
      </c>
      <c r="B56" s="72" t="s">
        <v>172</v>
      </c>
      <c r="C56" s="72" t="s">
        <v>163</v>
      </c>
      <c r="D56" s="24" t="s">
        <v>173</v>
      </c>
      <c r="E56" s="24" t="s">
        <v>325</v>
      </c>
      <c r="F56" s="24" t="s">
        <v>326</v>
      </c>
      <c r="G56" s="3">
        <f t="shared" si="1"/>
        <v>911191</v>
      </c>
      <c r="H56" s="6">
        <v>863191</v>
      </c>
      <c r="I56" s="6">
        <v>48000</v>
      </c>
      <c r="J56" s="6">
        <f>I56</f>
        <v>48000</v>
      </c>
    </row>
    <row r="57" spans="1:10" ht="46.5" customHeight="1">
      <c r="A57" s="49" t="s">
        <v>174</v>
      </c>
      <c r="B57" s="49" t="s">
        <v>175</v>
      </c>
      <c r="C57" s="50" t="s">
        <v>176</v>
      </c>
      <c r="D57" s="25" t="s">
        <v>177</v>
      </c>
      <c r="E57" s="24" t="s">
        <v>335</v>
      </c>
      <c r="F57" s="24" t="s">
        <v>336</v>
      </c>
      <c r="G57" s="3">
        <f t="shared" si="1"/>
        <v>826000</v>
      </c>
      <c r="H57" s="6"/>
      <c r="I57" s="6">
        <v>826000</v>
      </c>
      <c r="J57" s="6">
        <f>I57</f>
        <v>826000</v>
      </c>
    </row>
    <row r="58" spans="1:10" s="29" customFormat="1" ht="25.5">
      <c r="A58" s="44" t="s">
        <v>178</v>
      </c>
      <c r="B58" s="71"/>
      <c r="C58" s="71"/>
      <c r="D58" s="13" t="s">
        <v>179</v>
      </c>
      <c r="E58" s="13"/>
      <c r="F58" s="13"/>
      <c r="G58" s="3">
        <f>H58+I58</f>
        <v>21395926</v>
      </c>
      <c r="H58" s="4">
        <f>H59</f>
        <v>21178112</v>
      </c>
      <c r="I58" s="4">
        <f>I59</f>
        <v>217814</v>
      </c>
      <c r="J58" s="4">
        <f>J59</f>
        <v>217814</v>
      </c>
    </row>
    <row r="59" spans="1:10" s="29" customFormat="1" ht="29.25" customHeight="1">
      <c r="A59" s="44" t="s">
        <v>180</v>
      </c>
      <c r="B59" s="71"/>
      <c r="C59" s="71"/>
      <c r="D59" s="13" t="s">
        <v>179</v>
      </c>
      <c r="E59" s="13"/>
      <c r="F59" s="13"/>
      <c r="G59" s="3">
        <f>H59+I59</f>
        <v>21395926</v>
      </c>
      <c r="H59" s="30">
        <f>H60+H61+H62+H63+H66+H64+H65</f>
        <v>21178112</v>
      </c>
      <c r="I59" s="30">
        <f t="shared" ref="I59:J59" si="2">I60+I61+I62+I63+I66+I64+I65</f>
        <v>217814</v>
      </c>
      <c r="J59" s="30">
        <f t="shared" si="2"/>
        <v>217814</v>
      </c>
    </row>
    <row r="60" spans="1:10" ht="63.75">
      <c r="A60" s="49" t="s">
        <v>182</v>
      </c>
      <c r="B60" s="49" t="s">
        <v>183</v>
      </c>
      <c r="C60" s="50" t="s">
        <v>87</v>
      </c>
      <c r="D60" s="9" t="s">
        <v>184</v>
      </c>
      <c r="E60" s="24" t="s">
        <v>337</v>
      </c>
      <c r="F60" s="24" t="s">
        <v>338</v>
      </c>
      <c r="G60" s="3">
        <f t="shared" si="1"/>
        <v>33444</v>
      </c>
      <c r="H60" s="6">
        <v>33444</v>
      </c>
      <c r="I60" s="6"/>
      <c r="J60" s="6"/>
    </row>
    <row r="61" spans="1:10" ht="69.75" customHeight="1">
      <c r="A61" s="49" t="s">
        <v>188</v>
      </c>
      <c r="B61" s="49">
        <v>3121</v>
      </c>
      <c r="C61" s="31">
        <v>1040</v>
      </c>
      <c r="D61" s="9" t="s">
        <v>190</v>
      </c>
      <c r="E61" s="24" t="s">
        <v>339</v>
      </c>
      <c r="F61" s="27" t="s">
        <v>392</v>
      </c>
      <c r="G61" s="3">
        <f t="shared" si="1"/>
        <v>9700248</v>
      </c>
      <c r="H61" s="6">
        <v>9482434</v>
      </c>
      <c r="I61" s="6">
        <v>217814</v>
      </c>
      <c r="J61" s="6">
        <v>217814</v>
      </c>
    </row>
    <row r="62" spans="1:10" ht="63.75">
      <c r="A62" s="49" t="s">
        <v>194</v>
      </c>
      <c r="B62" s="72" t="s">
        <v>195</v>
      </c>
      <c r="C62" s="72" t="s">
        <v>196</v>
      </c>
      <c r="D62" s="24" t="s">
        <v>197</v>
      </c>
      <c r="E62" s="24" t="s">
        <v>341</v>
      </c>
      <c r="F62" s="24" t="s">
        <v>342</v>
      </c>
      <c r="G62" s="3">
        <f t="shared" si="1"/>
        <v>1211556</v>
      </c>
      <c r="H62" s="6">
        <v>1211556</v>
      </c>
      <c r="I62" s="6"/>
      <c r="J62" s="6"/>
    </row>
    <row r="63" spans="1:10" ht="38.25">
      <c r="A63" s="49" t="s">
        <v>198</v>
      </c>
      <c r="B63" s="72" t="s">
        <v>199</v>
      </c>
      <c r="C63" s="72" t="s">
        <v>196</v>
      </c>
      <c r="D63" s="24" t="s">
        <v>200</v>
      </c>
      <c r="E63" s="24" t="s">
        <v>343</v>
      </c>
      <c r="F63" s="24" t="s">
        <v>344</v>
      </c>
      <c r="G63" s="3">
        <f t="shared" si="1"/>
        <v>270000</v>
      </c>
      <c r="H63" s="6">
        <v>270000</v>
      </c>
      <c r="I63" s="6"/>
      <c r="J63" s="6"/>
    </row>
    <row r="64" spans="1:10" ht="51">
      <c r="A64" s="49" t="s">
        <v>201</v>
      </c>
      <c r="B64" s="49" t="s">
        <v>202</v>
      </c>
      <c r="C64" s="50" t="s">
        <v>196</v>
      </c>
      <c r="D64" s="51" t="s">
        <v>203</v>
      </c>
      <c r="E64" s="24" t="s">
        <v>339</v>
      </c>
      <c r="F64" s="27" t="s">
        <v>340</v>
      </c>
      <c r="G64" s="3">
        <f t="shared" si="1"/>
        <v>122860</v>
      </c>
      <c r="H64" s="6">
        <v>122860</v>
      </c>
      <c r="I64" s="6"/>
      <c r="J64" s="6"/>
    </row>
    <row r="65" spans="1:10" ht="38.25">
      <c r="A65" s="49" t="s">
        <v>387</v>
      </c>
      <c r="B65" s="49" t="s">
        <v>388</v>
      </c>
      <c r="C65" s="50" t="s">
        <v>206</v>
      </c>
      <c r="D65" s="51" t="s">
        <v>389</v>
      </c>
      <c r="E65" s="24" t="s">
        <v>339</v>
      </c>
      <c r="F65" s="27" t="s">
        <v>392</v>
      </c>
      <c r="G65" s="3">
        <f t="shared" si="1"/>
        <v>4000</v>
      </c>
      <c r="H65" s="6">
        <v>4000</v>
      </c>
      <c r="I65" s="6"/>
      <c r="J65" s="6"/>
    </row>
    <row r="66" spans="1:10" ht="38.25">
      <c r="A66" s="49" t="s">
        <v>204</v>
      </c>
      <c r="B66" s="72" t="s">
        <v>205</v>
      </c>
      <c r="C66" s="72" t="s">
        <v>206</v>
      </c>
      <c r="D66" s="24" t="s">
        <v>207</v>
      </c>
      <c r="E66" s="24" t="s">
        <v>345</v>
      </c>
      <c r="F66" s="24" t="s">
        <v>346</v>
      </c>
      <c r="G66" s="3">
        <f t="shared" si="1"/>
        <v>10053818</v>
      </c>
      <c r="H66" s="6">
        <v>10053818</v>
      </c>
      <c r="I66" s="6"/>
      <c r="J66" s="6"/>
    </row>
    <row r="67" spans="1:10" ht="34.9" customHeight="1">
      <c r="A67" s="32" t="s">
        <v>208</v>
      </c>
      <c r="B67" s="33"/>
      <c r="C67" s="34"/>
      <c r="D67" s="46" t="s">
        <v>209</v>
      </c>
      <c r="E67" s="24"/>
      <c r="F67" s="24"/>
      <c r="G67" s="3">
        <f>G68</f>
        <v>15980</v>
      </c>
      <c r="H67" s="6">
        <f>H68</f>
        <v>15980</v>
      </c>
      <c r="I67" s="6">
        <f>I68</f>
        <v>0</v>
      </c>
      <c r="J67" s="6">
        <f>J68</f>
        <v>0</v>
      </c>
    </row>
    <row r="68" spans="1:10" ht="33.6" customHeight="1">
      <c r="A68" s="32" t="s">
        <v>210</v>
      </c>
      <c r="B68" s="33"/>
      <c r="C68" s="34"/>
      <c r="D68" s="46" t="s">
        <v>209</v>
      </c>
      <c r="E68" s="24"/>
      <c r="F68" s="24"/>
      <c r="G68" s="3">
        <f>G69</f>
        <v>15980</v>
      </c>
      <c r="H68" s="6">
        <f>H69</f>
        <v>15980</v>
      </c>
      <c r="I68" s="6">
        <f t="shared" ref="I68:J68" si="3">I69</f>
        <v>0</v>
      </c>
      <c r="J68" s="6">
        <f t="shared" si="3"/>
        <v>0</v>
      </c>
    </row>
    <row r="69" spans="1:10" ht="54.75" customHeight="1">
      <c r="A69" s="49" t="s">
        <v>212</v>
      </c>
      <c r="B69" s="49" t="s">
        <v>213</v>
      </c>
      <c r="C69" s="50" t="s">
        <v>141</v>
      </c>
      <c r="D69" s="9" t="s">
        <v>214</v>
      </c>
      <c r="E69" s="35" t="s">
        <v>347</v>
      </c>
      <c r="F69" s="35" t="s">
        <v>348</v>
      </c>
      <c r="G69" s="3">
        <f>H69+I69</f>
        <v>15980</v>
      </c>
      <c r="H69" s="6">
        <v>15980</v>
      </c>
      <c r="I69" s="6"/>
      <c r="J69" s="6"/>
    </row>
    <row r="70" spans="1:10" ht="25.5">
      <c r="A70" s="71" t="s">
        <v>215</v>
      </c>
      <c r="B70" s="71" t="s">
        <v>306</v>
      </c>
      <c r="C70" s="71" t="s">
        <v>306</v>
      </c>
      <c r="D70" s="59" t="s">
        <v>216</v>
      </c>
      <c r="E70" s="13" t="s">
        <v>306</v>
      </c>
      <c r="F70" s="13" t="s">
        <v>306</v>
      </c>
      <c r="G70" s="3">
        <f>H70+I70</f>
        <v>58358922.719999999</v>
      </c>
      <c r="H70" s="4">
        <f>H71</f>
        <v>50844770.719999999</v>
      </c>
      <c r="I70" s="4">
        <f t="shared" ref="I70:J70" si="4">I71</f>
        <v>7514152</v>
      </c>
      <c r="J70" s="4">
        <f t="shared" si="4"/>
        <v>7150052</v>
      </c>
    </row>
    <row r="71" spans="1:10" ht="25.5">
      <c r="A71" s="71" t="s">
        <v>217</v>
      </c>
      <c r="B71" s="71" t="s">
        <v>306</v>
      </c>
      <c r="C71" s="71" t="s">
        <v>306</v>
      </c>
      <c r="D71" s="59" t="s">
        <v>216</v>
      </c>
      <c r="E71" s="13" t="s">
        <v>306</v>
      </c>
      <c r="F71" s="13" t="s">
        <v>306</v>
      </c>
      <c r="G71" s="3">
        <f>H71+I71</f>
        <v>58358922.719999999</v>
      </c>
      <c r="H71" s="4">
        <f>SUM(H72:H86)</f>
        <v>50844770.719999999</v>
      </c>
      <c r="I71" s="4">
        <f>SUM(I72:I86)</f>
        <v>7514152</v>
      </c>
      <c r="J71" s="4">
        <f>SUM(J72:J86)</f>
        <v>7150052</v>
      </c>
    </row>
    <row r="72" spans="1:10" ht="25.5">
      <c r="A72" s="49" t="s">
        <v>219</v>
      </c>
      <c r="B72" s="49" t="s">
        <v>220</v>
      </c>
      <c r="C72" s="50" t="s">
        <v>95</v>
      </c>
      <c r="D72" s="51" t="s">
        <v>221</v>
      </c>
      <c r="E72" s="24" t="s">
        <v>321</v>
      </c>
      <c r="F72" s="24" t="s">
        <v>322</v>
      </c>
      <c r="G72" s="3">
        <f>H72+I72</f>
        <v>650000</v>
      </c>
      <c r="H72" s="4"/>
      <c r="I72" s="4">
        <v>650000</v>
      </c>
      <c r="J72" s="4">
        <f>I72</f>
        <v>650000</v>
      </c>
    </row>
    <row r="73" spans="1:10" ht="51">
      <c r="A73" s="72" t="s">
        <v>222</v>
      </c>
      <c r="B73" s="72" t="s">
        <v>223</v>
      </c>
      <c r="C73" s="72" t="s">
        <v>224</v>
      </c>
      <c r="D73" s="24" t="s">
        <v>225</v>
      </c>
      <c r="E73" s="24" t="s">
        <v>349</v>
      </c>
      <c r="F73" s="24" t="s">
        <v>350</v>
      </c>
      <c r="G73" s="3">
        <f t="shared" si="1"/>
        <v>124300</v>
      </c>
      <c r="H73" s="6">
        <f>132685-8385</f>
        <v>124300</v>
      </c>
      <c r="I73" s="6">
        <v>0</v>
      </c>
      <c r="J73" s="6">
        <v>0</v>
      </c>
    </row>
    <row r="74" spans="1:10" ht="38.25">
      <c r="A74" s="72" t="s">
        <v>226</v>
      </c>
      <c r="B74" s="72" t="s">
        <v>205</v>
      </c>
      <c r="C74" s="72" t="s">
        <v>206</v>
      </c>
      <c r="D74" s="24" t="s">
        <v>207</v>
      </c>
      <c r="E74" s="24" t="s">
        <v>351</v>
      </c>
      <c r="F74" s="24" t="s">
        <v>352</v>
      </c>
      <c r="G74" s="3">
        <f t="shared" si="1"/>
        <v>698400</v>
      </c>
      <c r="H74" s="6">
        <v>698400</v>
      </c>
      <c r="I74" s="6">
        <v>0</v>
      </c>
      <c r="J74" s="6">
        <v>0</v>
      </c>
    </row>
    <row r="75" spans="1:10" ht="51">
      <c r="A75" s="72" t="s">
        <v>227</v>
      </c>
      <c r="B75" s="72" t="s">
        <v>228</v>
      </c>
      <c r="C75" s="72" t="s">
        <v>229</v>
      </c>
      <c r="D75" s="24" t="s">
        <v>230</v>
      </c>
      <c r="E75" s="24" t="s">
        <v>353</v>
      </c>
      <c r="F75" s="24" t="s">
        <v>354</v>
      </c>
      <c r="G75" s="3">
        <f t="shared" si="1"/>
        <v>569557</v>
      </c>
      <c r="H75" s="6">
        <v>569557</v>
      </c>
      <c r="I75" s="6">
        <v>0</v>
      </c>
      <c r="J75" s="6">
        <v>0</v>
      </c>
    </row>
    <row r="76" spans="1:10" ht="51">
      <c r="A76" s="72" t="s">
        <v>231</v>
      </c>
      <c r="B76" s="72" t="s">
        <v>232</v>
      </c>
      <c r="C76" s="72" t="s">
        <v>233</v>
      </c>
      <c r="D76" s="24" t="s">
        <v>234</v>
      </c>
      <c r="E76" s="24" t="s">
        <v>353</v>
      </c>
      <c r="F76" s="24" t="s">
        <v>354</v>
      </c>
      <c r="G76" s="3">
        <f t="shared" si="1"/>
        <v>2219305</v>
      </c>
      <c r="H76" s="6">
        <f>1560255-36020</f>
        <v>1524235</v>
      </c>
      <c r="I76" s="6">
        <v>695070</v>
      </c>
      <c r="J76" s="6">
        <f>I76</f>
        <v>695070</v>
      </c>
    </row>
    <row r="77" spans="1:10" ht="51">
      <c r="A77" s="1">
        <v>1216020</v>
      </c>
      <c r="B77" s="1">
        <v>6020</v>
      </c>
      <c r="C77" s="72">
        <v>620</v>
      </c>
      <c r="D77" s="36" t="s">
        <v>237</v>
      </c>
      <c r="E77" s="24" t="s">
        <v>353</v>
      </c>
      <c r="F77" s="24" t="s">
        <v>354</v>
      </c>
      <c r="G77" s="3">
        <f t="shared" si="1"/>
        <v>5418180</v>
      </c>
      <c r="H77" s="6">
        <v>5418180</v>
      </c>
      <c r="I77" s="6"/>
      <c r="J77" s="6"/>
    </row>
    <row r="78" spans="1:10" ht="51">
      <c r="A78" s="72" t="s">
        <v>238</v>
      </c>
      <c r="B78" s="72" t="s">
        <v>239</v>
      </c>
      <c r="C78" s="72" t="s">
        <v>233</v>
      </c>
      <c r="D78" s="24" t="s">
        <v>240</v>
      </c>
      <c r="E78" s="24" t="s">
        <v>353</v>
      </c>
      <c r="F78" s="24" t="s">
        <v>354</v>
      </c>
      <c r="G78" s="3">
        <f t="shared" si="1"/>
        <v>44703752</v>
      </c>
      <c r="H78" s="6">
        <v>41032652</v>
      </c>
      <c r="I78" s="6">
        <v>3671100</v>
      </c>
      <c r="J78" s="6">
        <f>I78</f>
        <v>3671100</v>
      </c>
    </row>
    <row r="79" spans="1:10" ht="57" customHeight="1">
      <c r="A79" s="49" t="s">
        <v>241</v>
      </c>
      <c r="B79" s="49" t="s">
        <v>242</v>
      </c>
      <c r="C79" s="50" t="s">
        <v>243</v>
      </c>
      <c r="D79" s="25" t="s">
        <v>244</v>
      </c>
      <c r="E79" s="24" t="s">
        <v>377</v>
      </c>
      <c r="F79" s="24" t="s">
        <v>378</v>
      </c>
      <c r="G79" s="3">
        <f t="shared" si="1"/>
        <v>1033882</v>
      </c>
      <c r="H79" s="6"/>
      <c r="I79" s="6">
        <v>1033882</v>
      </c>
      <c r="J79" s="6">
        <f>I79</f>
        <v>1033882</v>
      </c>
    </row>
    <row r="80" spans="1:10" ht="57" customHeight="1">
      <c r="A80" s="49" t="s">
        <v>245</v>
      </c>
      <c r="B80" s="49" t="s">
        <v>51</v>
      </c>
      <c r="C80" s="50" t="s">
        <v>52</v>
      </c>
      <c r="D80" s="51" t="s">
        <v>53</v>
      </c>
      <c r="E80" s="24" t="s">
        <v>313</v>
      </c>
      <c r="F80" s="27" t="s">
        <v>314</v>
      </c>
      <c r="G80" s="3">
        <f t="shared" si="1"/>
        <v>280000</v>
      </c>
      <c r="H80" s="6">
        <v>280000</v>
      </c>
      <c r="I80" s="6"/>
      <c r="J80" s="6"/>
    </row>
    <row r="81" spans="1:10" ht="60.75" customHeight="1">
      <c r="A81" s="49" t="s">
        <v>393</v>
      </c>
      <c r="B81" s="49" t="s">
        <v>394</v>
      </c>
      <c r="C81" s="50" t="s">
        <v>395</v>
      </c>
      <c r="D81" s="51" t="s">
        <v>396</v>
      </c>
      <c r="E81" s="42" t="s">
        <v>379</v>
      </c>
      <c r="F81" s="42" t="s">
        <v>380</v>
      </c>
      <c r="G81" s="3">
        <f t="shared" si="1"/>
        <v>450000</v>
      </c>
      <c r="H81" s="6"/>
      <c r="I81" s="6">
        <v>450000</v>
      </c>
      <c r="J81" s="6">
        <v>450000</v>
      </c>
    </row>
    <row r="82" spans="1:10" ht="60.75" customHeight="1">
      <c r="A82" s="49" t="s">
        <v>246</v>
      </c>
      <c r="B82" s="49" t="s">
        <v>247</v>
      </c>
      <c r="C82" s="50" t="s">
        <v>248</v>
      </c>
      <c r="D82" s="9" t="s">
        <v>249</v>
      </c>
      <c r="E82" s="24" t="s">
        <v>353</v>
      </c>
      <c r="F82" s="24" t="s">
        <v>354</v>
      </c>
      <c r="G82" s="3">
        <f t="shared" si="1"/>
        <v>400000</v>
      </c>
      <c r="H82" s="6">
        <v>400000</v>
      </c>
      <c r="I82" s="6"/>
      <c r="J82" s="6"/>
    </row>
    <row r="83" spans="1:10" ht="57.75" customHeight="1">
      <c r="A83" s="49" t="s">
        <v>250</v>
      </c>
      <c r="B83" s="49" t="s">
        <v>175</v>
      </c>
      <c r="C83" s="50" t="s">
        <v>176</v>
      </c>
      <c r="D83" s="51" t="s">
        <v>177</v>
      </c>
      <c r="E83" s="24" t="s">
        <v>335</v>
      </c>
      <c r="F83" s="24" t="s">
        <v>336</v>
      </c>
      <c r="G83" s="3">
        <f t="shared" si="1"/>
        <v>650000</v>
      </c>
      <c r="H83" s="6"/>
      <c r="I83" s="6">
        <v>650000</v>
      </c>
      <c r="J83" s="6">
        <f>I83</f>
        <v>650000</v>
      </c>
    </row>
    <row r="84" spans="1:10" ht="94.5" customHeight="1">
      <c r="A84" s="49" t="s">
        <v>251</v>
      </c>
      <c r="B84" s="49" t="s">
        <v>252</v>
      </c>
      <c r="C84" s="50" t="s">
        <v>56</v>
      </c>
      <c r="D84" s="9" t="s">
        <v>253</v>
      </c>
      <c r="E84" s="35" t="s">
        <v>355</v>
      </c>
      <c r="F84" s="35" t="s">
        <v>356</v>
      </c>
      <c r="G84" s="3">
        <f t="shared" si="1"/>
        <v>347446.72</v>
      </c>
      <c r="H84" s="6">
        <v>347446.72</v>
      </c>
      <c r="I84" s="6"/>
      <c r="J84" s="6"/>
    </row>
    <row r="85" spans="1:10" ht="51">
      <c r="A85" s="72" t="s">
        <v>254</v>
      </c>
      <c r="B85" s="72" t="s">
        <v>255</v>
      </c>
      <c r="C85" s="72" t="s">
        <v>256</v>
      </c>
      <c r="D85" s="24" t="s">
        <v>357</v>
      </c>
      <c r="E85" s="27" t="s">
        <v>358</v>
      </c>
      <c r="F85" s="37" t="s">
        <v>359</v>
      </c>
      <c r="G85" s="3">
        <f t="shared" si="1"/>
        <v>450000</v>
      </c>
      <c r="H85" s="6">
        <v>450000</v>
      </c>
      <c r="I85" s="6"/>
      <c r="J85" s="6"/>
    </row>
    <row r="86" spans="1:10" ht="51">
      <c r="A86" s="72" t="s">
        <v>258</v>
      </c>
      <c r="B86" s="72" t="s">
        <v>259</v>
      </c>
      <c r="C86" s="72" t="s">
        <v>260</v>
      </c>
      <c r="D86" s="24" t="s">
        <v>261</v>
      </c>
      <c r="E86" s="27" t="s">
        <v>358</v>
      </c>
      <c r="F86" s="37" t="s">
        <v>359</v>
      </c>
      <c r="G86" s="3">
        <f t="shared" si="1"/>
        <v>364100</v>
      </c>
      <c r="H86" s="6">
        <v>0</v>
      </c>
      <c r="I86" s="6">
        <v>364100</v>
      </c>
      <c r="J86" s="6">
        <v>0</v>
      </c>
    </row>
    <row r="87" spans="1:10">
      <c r="A87" s="44" t="s">
        <v>262</v>
      </c>
      <c r="B87" s="71"/>
      <c r="C87" s="45"/>
      <c r="D87" s="46" t="s">
        <v>263</v>
      </c>
      <c r="E87" s="27"/>
      <c r="F87" s="35"/>
      <c r="G87" s="3">
        <f>G88</f>
        <v>92000</v>
      </c>
      <c r="H87" s="6">
        <f>H88</f>
        <v>92000</v>
      </c>
      <c r="I87" s="6">
        <f t="shared" ref="I87:J88" si="5">I88</f>
        <v>0</v>
      </c>
      <c r="J87" s="6">
        <f t="shared" si="5"/>
        <v>0</v>
      </c>
    </row>
    <row r="88" spans="1:10">
      <c r="A88" s="44" t="s">
        <v>264</v>
      </c>
      <c r="B88" s="71"/>
      <c r="C88" s="45"/>
      <c r="D88" s="46" t="s">
        <v>263</v>
      </c>
      <c r="E88" s="27"/>
      <c r="F88" s="35"/>
      <c r="G88" s="3">
        <f>G89</f>
        <v>92000</v>
      </c>
      <c r="H88" s="6">
        <f>H89</f>
        <v>92000</v>
      </c>
      <c r="I88" s="6">
        <f t="shared" si="5"/>
        <v>0</v>
      </c>
      <c r="J88" s="6">
        <f t="shared" si="5"/>
        <v>0</v>
      </c>
    </row>
    <row r="89" spans="1:10" ht="38.25">
      <c r="A89" s="49" t="s">
        <v>266</v>
      </c>
      <c r="B89" s="49" t="s">
        <v>51</v>
      </c>
      <c r="C89" s="50" t="s">
        <v>52</v>
      </c>
      <c r="D89" s="25" t="s">
        <v>53</v>
      </c>
      <c r="E89" s="24" t="s">
        <v>313</v>
      </c>
      <c r="F89" s="27" t="s">
        <v>314</v>
      </c>
      <c r="G89" s="3">
        <f t="shared" si="1"/>
        <v>92000</v>
      </c>
      <c r="H89" s="6">
        <v>92000</v>
      </c>
      <c r="I89" s="6"/>
      <c r="J89" s="6"/>
    </row>
    <row r="90" spans="1:10">
      <c r="A90" s="71" t="s">
        <v>271</v>
      </c>
      <c r="B90" s="71" t="s">
        <v>306</v>
      </c>
      <c r="C90" s="71" t="s">
        <v>306</v>
      </c>
      <c r="D90" s="13" t="s">
        <v>272</v>
      </c>
      <c r="E90" s="13" t="s">
        <v>306</v>
      </c>
      <c r="F90" s="13" t="s">
        <v>306</v>
      </c>
      <c r="G90" s="3">
        <f>G91</f>
        <v>13969400</v>
      </c>
      <c r="H90" s="3">
        <f t="shared" ref="H90:J90" si="6">H91</f>
        <v>7300300</v>
      </c>
      <c r="I90" s="3">
        <f t="shared" si="6"/>
        <v>6669100</v>
      </c>
      <c r="J90" s="3">
        <f t="shared" si="6"/>
        <v>6669100</v>
      </c>
    </row>
    <row r="91" spans="1:10">
      <c r="A91" s="71" t="s">
        <v>273</v>
      </c>
      <c r="B91" s="71" t="s">
        <v>306</v>
      </c>
      <c r="C91" s="71" t="s">
        <v>306</v>
      </c>
      <c r="D91" s="13" t="s">
        <v>272</v>
      </c>
      <c r="E91" s="13" t="s">
        <v>306</v>
      </c>
      <c r="F91" s="13" t="s">
        <v>306</v>
      </c>
      <c r="G91" s="3">
        <f>G94+G95+G97+G98+G99+G100+G102+G92+G93+G96+G101</f>
        <v>13969400</v>
      </c>
      <c r="H91" s="3">
        <f>H94+H95+H97+H98+H99+H100+H102+H92+H93+H96+H101</f>
        <v>7300300</v>
      </c>
      <c r="I91" s="3">
        <f t="shared" ref="I91:J91" si="7">I94+I95+I97+I98+I99+I100+I102+I92+I93+I96+I101</f>
        <v>6669100</v>
      </c>
      <c r="J91" s="3">
        <f t="shared" si="7"/>
        <v>6669100</v>
      </c>
    </row>
    <row r="92" spans="1:10" ht="38.25">
      <c r="A92" s="97">
        <v>3719770</v>
      </c>
      <c r="B92" s="97" t="s">
        <v>6</v>
      </c>
      <c r="C92" s="97" t="s">
        <v>35</v>
      </c>
      <c r="D92" s="82" t="s">
        <v>3</v>
      </c>
      <c r="E92" s="24" t="s">
        <v>360</v>
      </c>
      <c r="F92" s="27" t="s">
        <v>361</v>
      </c>
      <c r="G92" s="3">
        <f>H92</f>
        <v>500000</v>
      </c>
      <c r="H92" s="30">
        <f>250000+250000</f>
        <v>500000</v>
      </c>
      <c r="I92" s="30"/>
      <c r="J92" s="30"/>
    </row>
    <row r="93" spans="1:10" ht="38.25">
      <c r="A93" s="103"/>
      <c r="B93" s="103"/>
      <c r="C93" s="103"/>
      <c r="D93" s="83"/>
      <c r="E93" s="24" t="s">
        <v>362</v>
      </c>
      <c r="F93" s="27" t="s">
        <v>363</v>
      </c>
      <c r="G93" s="3">
        <f>H93</f>
        <v>150000</v>
      </c>
      <c r="H93" s="38">
        <v>150000</v>
      </c>
      <c r="I93" s="30"/>
      <c r="J93" s="30"/>
    </row>
    <row r="94" spans="1:10" ht="120.75" customHeight="1">
      <c r="A94" s="103"/>
      <c r="B94" s="103"/>
      <c r="C94" s="103"/>
      <c r="D94" s="83"/>
      <c r="E94" s="26" t="s">
        <v>315</v>
      </c>
      <c r="F94" s="27" t="s">
        <v>316</v>
      </c>
      <c r="G94" s="3">
        <f t="shared" ref="G94:G102" si="8">H94+I94</f>
        <v>110700</v>
      </c>
      <c r="H94" s="6">
        <f>110700</f>
        <v>110700</v>
      </c>
      <c r="I94" s="6"/>
      <c r="J94" s="6"/>
    </row>
    <row r="95" spans="1:10" ht="120.75" customHeight="1">
      <c r="A95" s="103"/>
      <c r="B95" s="103"/>
      <c r="C95" s="103"/>
      <c r="D95" s="83"/>
      <c r="E95" s="24" t="s">
        <v>364</v>
      </c>
      <c r="F95" s="27" t="s">
        <v>365</v>
      </c>
      <c r="G95" s="3">
        <f t="shared" si="8"/>
        <v>2550200</v>
      </c>
      <c r="H95" s="6">
        <v>1020100</v>
      </c>
      <c r="I95" s="6">
        <f>1261598+268502</f>
        <v>1530100</v>
      </c>
      <c r="J95" s="6">
        <f>I95</f>
        <v>1530100</v>
      </c>
    </row>
    <row r="96" spans="1:10" ht="120.75" customHeight="1">
      <c r="A96" s="103"/>
      <c r="B96" s="103"/>
      <c r="C96" s="103"/>
      <c r="D96" s="83"/>
      <c r="E96" s="24" t="s">
        <v>381</v>
      </c>
      <c r="F96" s="27" t="s">
        <v>382</v>
      </c>
      <c r="G96" s="3">
        <f t="shared" si="8"/>
        <v>165000</v>
      </c>
      <c r="H96" s="6">
        <v>165000</v>
      </c>
      <c r="I96" s="6"/>
      <c r="J96" s="6"/>
    </row>
    <row r="97" spans="1:13" ht="120.75" customHeight="1">
      <c r="A97" s="98"/>
      <c r="B97" s="98"/>
      <c r="C97" s="98"/>
      <c r="D97" s="84"/>
      <c r="E97" s="24" t="s">
        <v>366</v>
      </c>
      <c r="F97" s="24" t="s">
        <v>367</v>
      </c>
      <c r="G97" s="3">
        <f t="shared" si="8"/>
        <v>1000000</v>
      </c>
      <c r="H97" s="6"/>
      <c r="I97" s="6">
        <v>1000000</v>
      </c>
      <c r="J97" s="6">
        <f>I97</f>
        <v>1000000</v>
      </c>
    </row>
    <row r="98" spans="1:13" ht="120.75" customHeight="1">
      <c r="A98" s="82" t="s">
        <v>7</v>
      </c>
      <c r="B98" s="82" t="s">
        <v>278</v>
      </c>
      <c r="C98" s="85" t="s">
        <v>35</v>
      </c>
      <c r="D98" s="85" t="s">
        <v>8</v>
      </c>
      <c r="E98" s="24" t="s">
        <v>368</v>
      </c>
      <c r="F98" s="27" t="s">
        <v>369</v>
      </c>
      <c r="G98" s="3">
        <f>H98+I98</f>
        <v>106000</v>
      </c>
      <c r="H98" s="6">
        <v>67000</v>
      </c>
      <c r="I98" s="6">
        <v>39000</v>
      </c>
      <c r="J98" s="6">
        <f>I98</f>
        <v>39000</v>
      </c>
    </row>
    <row r="99" spans="1:13" ht="120.75" customHeight="1">
      <c r="A99" s="83"/>
      <c r="B99" s="83"/>
      <c r="C99" s="86"/>
      <c r="D99" s="86"/>
      <c r="E99" s="24" t="s">
        <v>370</v>
      </c>
      <c r="F99" s="27" t="s">
        <v>371</v>
      </c>
      <c r="G99" s="3">
        <f t="shared" si="8"/>
        <v>300000</v>
      </c>
      <c r="H99" s="6">
        <f>150000+150000</f>
        <v>300000</v>
      </c>
      <c r="I99" s="6"/>
      <c r="J99" s="6"/>
    </row>
    <row r="100" spans="1:13" ht="120.75" customHeight="1">
      <c r="A100" s="83"/>
      <c r="B100" s="83"/>
      <c r="C100" s="86"/>
      <c r="D100" s="86"/>
      <c r="E100" s="26" t="s">
        <v>315</v>
      </c>
      <c r="F100" s="27" t="s">
        <v>316</v>
      </c>
      <c r="G100" s="3">
        <f t="shared" si="8"/>
        <v>100000</v>
      </c>
      <c r="H100" s="6">
        <f>100000</f>
        <v>100000</v>
      </c>
      <c r="I100" s="6"/>
      <c r="J100" s="6"/>
    </row>
    <row r="101" spans="1:13" ht="120.75" customHeight="1">
      <c r="A101" s="83"/>
      <c r="B101" s="83"/>
      <c r="C101" s="86"/>
      <c r="D101" s="86"/>
      <c r="E101" s="24" t="s">
        <v>364</v>
      </c>
      <c r="F101" s="27" t="s">
        <v>365</v>
      </c>
      <c r="G101" s="3">
        <f t="shared" si="8"/>
        <v>1100000</v>
      </c>
      <c r="H101" s="6"/>
      <c r="I101" s="6">
        <v>1100000</v>
      </c>
      <c r="J101" s="6">
        <v>1100000</v>
      </c>
      <c r="M101" s="5"/>
    </row>
    <row r="102" spans="1:13" ht="120.75" customHeight="1">
      <c r="A102" s="84"/>
      <c r="B102" s="84"/>
      <c r="C102" s="87"/>
      <c r="D102" s="87"/>
      <c r="E102" s="24" t="s">
        <v>366</v>
      </c>
      <c r="F102" s="24" t="s">
        <v>367</v>
      </c>
      <c r="G102" s="3">
        <f t="shared" si="8"/>
        <v>7887500</v>
      </c>
      <c r="H102" s="6">
        <f>2050000-800000+800000+22500+200000+1000000+615000+1000000</f>
        <v>4887500</v>
      </c>
      <c r="I102" s="6">
        <f>800000+1200000+500000+500000</f>
        <v>3000000</v>
      </c>
      <c r="J102" s="6">
        <f>I102</f>
        <v>3000000</v>
      </c>
    </row>
    <row r="103" spans="1:13">
      <c r="A103" s="53" t="s">
        <v>4</v>
      </c>
      <c r="B103" s="53" t="s">
        <v>4</v>
      </c>
      <c r="C103" s="53" t="s">
        <v>4</v>
      </c>
      <c r="D103" s="62" t="s">
        <v>279</v>
      </c>
      <c r="E103" s="62" t="s">
        <v>4</v>
      </c>
      <c r="F103" s="62" t="s">
        <v>4</v>
      </c>
      <c r="G103" s="3">
        <f>G70+G90+G23+G13+G58+G87+G67</f>
        <v>459630135.72000003</v>
      </c>
      <c r="H103" s="3">
        <f>H70+H90+H23+H13+H58+H87+H67</f>
        <v>411202840.22000003</v>
      </c>
      <c r="I103" s="3">
        <f>I70+I90+I23+I13+I58+I87+I67</f>
        <v>48427295.5</v>
      </c>
      <c r="J103" s="3">
        <f>J70+J90+J23+J13+J58+J87+J67</f>
        <v>26357577.5</v>
      </c>
    </row>
    <row r="104" spans="1:13">
      <c r="H104" s="5"/>
    </row>
    <row r="105" spans="1:13">
      <c r="A105" s="93" t="s">
        <v>372</v>
      </c>
      <c r="B105" s="93"/>
      <c r="C105" s="93"/>
      <c r="D105" s="93"/>
      <c r="E105" s="93"/>
      <c r="F105" s="93"/>
      <c r="G105" s="93"/>
      <c r="H105" s="93"/>
      <c r="I105" s="93"/>
      <c r="J105" s="93"/>
    </row>
    <row r="107" spans="1:13">
      <c r="G107" s="7"/>
    </row>
    <row r="108" spans="1:13">
      <c r="G108" s="5"/>
    </row>
    <row r="111" spans="1:13">
      <c r="G111" s="5"/>
      <c r="H111" s="5"/>
      <c r="I111" s="5"/>
      <c r="J111" s="5"/>
    </row>
    <row r="117" spans="8:9">
      <c r="I117" s="5"/>
    </row>
    <row r="120" spans="8:9">
      <c r="H120" s="5"/>
    </row>
    <row r="121" spans="8:9">
      <c r="H121" s="5"/>
    </row>
  </sheetData>
  <mergeCells count="26">
    <mergeCell ref="A98:A102"/>
    <mergeCell ref="B98:B102"/>
    <mergeCell ref="C98:C102"/>
    <mergeCell ref="D98:D102"/>
    <mergeCell ref="C15:C16"/>
    <mergeCell ref="D15:D16"/>
    <mergeCell ref="A92:A97"/>
    <mergeCell ref="B92:B97"/>
    <mergeCell ref="C92:C97"/>
    <mergeCell ref="D92:D97"/>
    <mergeCell ref="A105:J105"/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15:A16"/>
    <mergeCell ref="B15:B1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додаток 3</vt:lpstr>
      <vt:lpstr>додаток 6</vt:lpstr>
      <vt:lpstr>додаток 7</vt:lpstr>
      <vt:lpstr>'додаток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</cp:lastModifiedBy>
  <cp:lastPrinted>2025-12-12T07:11:35Z</cp:lastPrinted>
  <dcterms:created xsi:type="dcterms:W3CDTF">2025-09-08T13:52:20Z</dcterms:created>
  <dcterms:modified xsi:type="dcterms:W3CDTF">2025-12-12T07:24:45Z</dcterms:modified>
</cp:coreProperties>
</file>